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HKSANAS\HKSA_Files\Event\2024-2025\Cat C(III)-Local Competition\2024-25 Open League\4. Game Fixture\"/>
    </mc:Choice>
  </mc:AlternateContent>
  <xr:revisionPtr revIDLastSave="0" documentId="13_ncr:1_{3F9AD02A-D004-4E48-9474-379F97B1BD06}" xr6:coauthVersionLast="47" xr6:coauthVersionMax="47" xr10:uidLastSave="{00000000-0000-0000-0000-000000000000}"/>
  <bookViews>
    <workbookView xWindow="-108" yWindow="-108" windowWidth="23256" windowHeight="12456" firstSheet="2" activeTab="9" xr2:uid="{00000000-000D-0000-FFFF-FFFF00000000}"/>
  </bookViews>
  <sheets>
    <sheet name="Team Entries" sheetId="11" state="hidden" r:id="rId1"/>
    <sheet name="Enrollment update" sheetId="18" r:id="rId2"/>
    <sheet name="MS" sheetId="13" r:id="rId3"/>
    <sheet name="MA" sheetId="25" r:id="rId4"/>
    <sheet name="MB" sheetId="24" r:id="rId5"/>
    <sheet name="MC" sheetId="20" r:id="rId6"/>
    <sheet name="MD" sheetId="23" r:id="rId7"/>
    <sheet name="WA" sheetId="15" r:id="rId8"/>
    <sheet name="WB" sheetId="9" r:id="rId9"/>
    <sheet name="WC" sheetId="6" r:id="rId10"/>
  </sheets>
  <definedNames>
    <definedName name="_xlnm._FilterDatabase" localSheetId="1" hidden="1">'Enrollment update'!$G$4:$I$11</definedName>
    <definedName name="_xlnm.Print_Area" localSheetId="1">'Enrollment update'!$A$1:$H$29</definedName>
    <definedName name="_xlnm.Print_Area" localSheetId="3">MA!$B$1:$AO$24</definedName>
    <definedName name="_xlnm.Print_Area" localSheetId="4">MB!$B$2:$AI$21</definedName>
    <definedName name="_xlnm.Print_Area" localSheetId="5">MC!$B$1:$AL$22</definedName>
    <definedName name="_xlnm.Print_Area" localSheetId="6">MD!$B$1:$AC$39</definedName>
    <definedName name="_xlnm.Print_Area" localSheetId="2">MS!$B$1:$BZ$19</definedName>
    <definedName name="_xlnm.Print_Area" localSheetId="7">WA!$B$1:$AP$22</definedName>
    <definedName name="_xlnm.Print_Area" localSheetId="8">WB!$B$1:$AI$21</definedName>
    <definedName name="_xlnm.Print_Area" localSheetId="9">WC!$A$1:$BG$22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13" l="1"/>
  <c r="I8" i="15"/>
  <c r="G8" i="15"/>
  <c r="M10" i="15" l="1"/>
  <c r="D12" i="24"/>
  <c r="M13" i="6" l="1"/>
  <c r="P4" i="9" l="1"/>
  <c r="D7" i="20" l="1"/>
  <c r="J10" i="24"/>
  <c r="G8" i="20" l="1"/>
  <c r="Y8" i="13"/>
  <c r="Y4" i="15"/>
  <c r="S4" i="24" l="1"/>
  <c r="J4" i="24" l="1"/>
  <c r="M4" i="25"/>
  <c r="AB5" i="13"/>
  <c r="AE5" i="13"/>
  <c r="AK5" i="13"/>
  <c r="S4" i="15" l="1"/>
  <c r="AT13" i="6" l="1"/>
  <c r="AQ13" i="6"/>
  <c r="AN13" i="6"/>
  <c r="AK13" i="6"/>
  <c r="AH13" i="6"/>
  <c r="AE13" i="6"/>
  <c r="AB13" i="6"/>
  <c r="AQ12" i="6"/>
  <c r="AN12" i="6"/>
  <c r="AK12" i="6"/>
  <c r="AH12" i="6"/>
  <c r="AE12" i="6"/>
  <c r="AB12" i="6"/>
  <c r="AN11" i="6"/>
  <c r="AK11" i="6"/>
  <c r="AH11" i="6"/>
  <c r="AE11" i="6"/>
  <c r="D10" i="6"/>
  <c r="V13" i="6"/>
  <c r="J13" i="6"/>
  <c r="P12" i="6"/>
  <c r="J12" i="6"/>
  <c r="M10" i="23"/>
  <c r="G10" i="23"/>
  <c r="M20" i="23"/>
  <c r="G20" i="23"/>
  <c r="G29" i="23"/>
  <c r="M29" i="23"/>
  <c r="P29" i="23"/>
  <c r="S29" i="23"/>
  <c r="J11" i="13" l="1"/>
  <c r="BW6" i="13" l="1"/>
  <c r="BV6" i="13"/>
  <c r="AN15" i="25" l="1"/>
  <c r="AM15" i="25"/>
  <c r="AL15" i="25"/>
  <c r="AO15" i="25" s="1"/>
  <c r="AK15" i="25"/>
  <c r="AN14" i="25"/>
  <c r="AM14" i="25"/>
  <c r="AL14" i="25"/>
  <c r="AK14" i="25" s="1"/>
  <c r="AN13" i="25"/>
  <c r="Y13" i="25"/>
  <c r="S13" i="25"/>
  <c r="P13" i="25"/>
  <c r="M13" i="25"/>
  <c r="J13" i="25"/>
  <c r="D13" i="25"/>
  <c r="AN12" i="25"/>
  <c r="V12" i="25"/>
  <c r="S12" i="25"/>
  <c r="P12" i="25"/>
  <c r="G12" i="25"/>
  <c r="D12" i="25"/>
  <c r="AN11" i="25"/>
  <c r="S11" i="25"/>
  <c r="J11" i="25"/>
  <c r="G11" i="25"/>
  <c r="D11" i="25"/>
  <c r="AN10" i="25"/>
  <c r="P10" i="25"/>
  <c r="AN9" i="25"/>
  <c r="M9" i="25"/>
  <c r="G9" i="25"/>
  <c r="AN8" i="25"/>
  <c r="J8" i="25"/>
  <c r="D8" i="25"/>
  <c r="AN7" i="25"/>
  <c r="G7" i="25"/>
  <c r="AN6" i="25"/>
  <c r="AM6" i="25"/>
  <c r="AL6" i="25"/>
  <c r="AN5" i="25"/>
  <c r="AM5" i="25"/>
  <c r="AL5" i="25"/>
  <c r="AH4" i="25"/>
  <c r="AE4" i="25"/>
  <c r="AB4" i="25"/>
  <c r="Y4" i="25"/>
  <c r="V4" i="25"/>
  <c r="S4" i="25"/>
  <c r="P4" i="25"/>
  <c r="J4" i="25"/>
  <c r="G4" i="25"/>
  <c r="D4" i="25"/>
  <c r="AH13" i="24"/>
  <c r="V13" i="24"/>
  <c r="S13" i="24"/>
  <c r="G13" i="24"/>
  <c r="D13" i="24"/>
  <c r="AH12" i="24"/>
  <c r="V12" i="24"/>
  <c r="J12" i="24"/>
  <c r="AH11" i="24"/>
  <c r="M11" i="24"/>
  <c r="J11" i="24"/>
  <c r="G11" i="24"/>
  <c r="AH10" i="24"/>
  <c r="P10" i="24"/>
  <c r="M10" i="24"/>
  <c r="AH9" i="24"/>
  <c r="M9" i="24"/>
  <c r="G9" i="24"/>
  <c r="D9" i="24"/>
  <c r="AH8" i="24"/>
  <c r="D8" i="24"/>
  <c r="AH7" i="24"/>
  <c r="G7" i="24"/>
  <c r="D7" i="24"/>
  <c r="AH6" i="24"/>
  <c r="AH5" i="24"/>
  <c r="AG5" i="24"/>
  <c r="AF5" i="24"/>
  <c r="AB4" i="24"/>
  <c r="Y4" i="24"/>
  <c r="V4" i="24"/>
  <c r="P4" i="24"/>
  <c r="M4" i="24"/>
  <c r="G4" i="24"/>
  <c r="D4" i="24"/>
  <c r="AK5" i="25" l="1"/>
  <c r="AO5" i="25" s="1"/>
  <c r="AF7" i="24"/>
  <c r="AG9" i="24"/>
  <c r="AM11" i="25"/>
  <c r="AM8" i="25"/>
  <c r="AM7" i="25"/>
  <c r="AK6" i="25"/>
  <c r="AO6" i="25" s="1"/>
  <c r="AG7" i="24"/>
  <c r="AM9" i="25"/>
  <c r="AL9" i="25"/>
  <c r="AM13" i="25"/>
  <c r="AF12" i="24"/>
  <c r="AM12" i="25"/>
  <c r="AM10" i="25"/>
  <c r="AL8" i="25"/>
  <c r="R22" i="25"/>
  <c r="AO14" i="25"/>
  <c r="AL7" i="25"/>
  <c r="AL11" i="25"/>
  <c r="AL12" i="25"/>
  <c r="AL10" i="25"/>
  <c r="AL13" i="25"/>
  <c r="AG11" i="24"/>
  <c r="AG8" i="24"/>
  <c r="O20" i="24"/>
  <c r="AG10" i="24"/>
  <c r="AG13" i="24"/>
  <c r="AE5" i="24"/>
  <c r="AI5" i="24" s="1"/>
  <c r="AF11" i="24"/>
  <c r="AG12" i="24"/>
  <c r="AF8" i="24"/>
  <c r="AF10" i="24"/>
  <c r="AF13" i="24"/>
  <c r="AF9" i="24"/>
  <c r="AF6" i="24"/>
  <c r="AG6" i="24"/>
  <c r="AE7" i="24" l="1"/>
  <c r="AI7" i="24" s="1"/>
  <c r="AK9" i="25"/>
  <c r="AO9" i="25" s="1"/>
  <c r="AM16" i="25"/>
  <c r="AE12" i="24"/>
  <c r="AI12" i="24" s="1"/>
  <c r="AK11" i="25"/>
  <c r="AO11" i="25" s="1"/>
  <c r="AK13" i="25"/>
  <c r="AO13" i="25" s="1"/>
  <c r="AK10" i="25"/>
  <c r="AO10" i="25" s="1"/>
  <c r="AK12" i="25"/>
  <c r="AO12" i="25" s="1"/>
  <c r="AK7" i="25"/>
  <c r="AK8" i="25"/>
  <c r="AO8" i="25" s="1"/>
  <c r="AL16" i="25"/>
  <c r="AG14" i="24"/>
  <c r="AE6" i="24"/>
  <c r="AI6" i="24" s="1"/>
  <c r="AE13" i="24"/>
  <c r="AI13" i="24" s="1"/>
  <c r="AE10" i="24"/>
  <c r="AI10" i="24" s="1"/>
  <c r="AF14" i="24"/>
  <c r="AE8" i="24"/>
  <c r="AI8" i="24" s="1"/>
  <c r="AE11" i="24"/>
  <c r="AI11" i="24" s="1"/>
  <c r="AE9" i="24"/>
  <c r="AI9" i="24" s="1"/>
  <c r="AK16" i="25" l="1"/>
  <c r="AO7" i="25"/>
  <c r="AE14" i="24"/>
  <c r="AH13" i="9" l="1"/>
  <c r="AH12" i="9"/>
  <c r="AH11" i="9"/>
  <c r="AH10" i="9"/>
  <c r="AH9" i="9"/>
  <c r="AH8" i="9"/>
  <c r="AH7" i="9"/>
  <c r="AH6" i="9"/>
  <c r="AH5" i="9"/>
  <c r="AG5" i="9"/>
  <c r="AF5" i="9"/>
  <c r="AB14" i="15"/>
  <c r="AA29" i="23"/>
  <c r="Z28" i="23"/>
  <c r="J27" i="23"/>
  <c r="AA27" i="23" s="1"/>
  <c r="J26" i="23"/>
  <c r="G26" i="23"/>
  <c r="AA25" i="23"/>
  <c r="AB29" i="23"/>
  <c r="Z29" i="23"/>
  <c r="AB28" i="23"/>
  <c r="AB27" i="23"/>
  <c r="AB26" i="23"/>
  <c r="AB25" i="23"/>
  <c r="AB24" i="23"/>
  <c r="AA24" i="23"/>
  <c r="Z24" i="23"/>
  <c r="AB20" i="23"/>
  <c r="AA20" i="23"/>
  <c r="Z20" i="23"/>
  <c r="AB19" i="23"/>
  <c r="AB18" i="23"/>
  <c r="AB17" i="23"/>
  <c r="AB16" i="23"/>
  <c r="AB15" i="23"/>
  <c r="AA15" i="23"/>
  <c r="Z15" i="23"/>
  <c r="AB11" i="23"/>
  <c r="AB10" i="23"/>
  <c r="AA10" i="23"/>
  <c r="AB9" i="23"/>
  <c r="AB8" i="23"/>
  <c r="AB7" i="23"/>
  <c r="AB6" i="23"/>
  <c r="AB5" i="23"/>
  <c r="AA5" i="23"/>
  <c r="Z5" i="23"/>
  <c r="V4" i="23"/>
  <c r="S4" i="23"/>
  <c r="P4" i="23"/>
  <c r="M4" i="23"/>
  <c r="J4" i="23"/>
  <c r="G4" i="23"/>
  <c r="D4" i="23"/>
  <c r="Z10" i="23"/>
  <c r="Z11" i="23"/>
  <c r="J9" i="23"/>
  <c r="G8" i="23"/>
  <c r="AA7" i="23"/>
  <c r="D6" i="23"/>
  <c r="AA6" i="23" s="1"/>
  <c r="G14" i="23"/>
  <c r="J14" i="23"/>
  <c r="M14" i="23"/>
  <c r="P14" i="23"/>
  <c r="S14" i="23"/>
  <c r="V14" i="23"/>
  <c r="G16" i="23"/>
  <c r="Z16" i="23" s="1"/>
  <c r="J17" i="23"/>
  <c r="V23" i="23"/>
  <c r="S23" i="23"/>
  <c r="P23" i="23"/>
  <c r="M23" i="23"/>
  <c r="J23" i="23"/>
  <c r="G23" i="23"/>
  <c r="BC5" i="13"/>
  <c r="AZ11" i="13"/>
  <c r="AW11" i="13"/>
  <c r="AT11" i="13"/>
  <c r="AQ11" i="13"/>
  <c r="AN11" i="13"/>
  <c r="AW10" i="13"/>
  <c r="AT10" i="13"/>
  <c r="AQ10" i="13"/>
  <c r="AN10" i="13"/>
  <c r="AT9" i="13"/>
  <c r="AQ9" i="13"/>
  <c r="AN9" i="13"/>
  <c r="AQ8" i="13"/>
  <c r="AN7" i="13"/>
  <c r="AH11" i="13"/>
  <c r="AH5" i="13"/>
  <c r="M10" i="13"/>
  <c r="S5" i="13"/>
  <c r="BF5" i="13"/>
  <c r="BI5" i="13"/>
  <c r="BL5" i="13"/>
  <c r="BO5" i="13"/>
  <c r="BR5" i="13"/>
  <c r="BX11" i="13"/>
  <c r="AA16" i="23" l="1"/>
  <c r="Y16" i="23" s="1"/>
  <c r="AC16" i="23" s="1"/>
  <c r="AA26" i="23"/>
  <c r="AA17" i="23"/>
  <c r="Z27" i="23"/>
  <c r="Y27" i="23" s="1"/>
  <c r="Z8" i="23"/>
  <c r="Y24" i="23"/>
  <c r="Z25" i="23"/>
  <c r="Y25" i="23" s="1"/>
  <c r="AA18" i="23"/>
  <c r="AA9" i="23"/>
  <c r="Y20" i="23"/>
  <c r="Y10" i="23"/>
  <c r="AC10" i="23" s="1"/>
  <c r="AA11" i="23"/>
  <c r="Y11" i="23" s="1"/>
  <c r="AC11" i="23" s="1"/>
  <c r="AA28" i="23"/>
  <c r="Y28" i="23" s="1"/>
  <c r="BW11" i="13"/>
  <c r="BV11" i="13"/>
  <c r="Y29" i="23"/>
  <c r="Z26" i="23"/>
  <c r="Z19" i="23"/>
  <c r="Z17" i="23"/>
  <c r="Z18" i="23"/>
  <c r="AA19" i="23"/>
  <c r="Y15" i="23"/>
  <c r="AA8" i="23"/>
  <c r="Z9" i="23"/>
  <c r="Z6" i="23"/>
  <c r="Y6" i="23" s="1"/>
  <c r="Z7" i="23"/>
  <c r="Y7" i="23" s="1"/>
  <c r="Y5" i="23"/>
  <c r="AC5" i="23" s="1"/>
  <c r="Y26" i="23" l="1"/>
  <c r="AC26" i="23" s="1"/>
  <c r="Y17" i="23"/>
  <c r="AA30" i="23"/>
  <c r="Y9" i="23"/>
  <c r="AC9" i="23" s="1"/>
  <c r="Z21" i="23"/>
  <c r="AA21" i="23"/>
  <c r="Y18" i="23"/>
  <c r="AC18" i="23" s="1"/>
  <c r="Z12" i="23"/>
  <c r="AC15" i="23"/>
  <c r="AA12" i="23"/>
  <c r="Z30" i="23"/>
  <c r="AC17" i="23"/>
  <c r="Y19" i="23"/>
  <c r="AC19" i="23" s="1"/>
  <c r="Y8" i="23"/>
  <c r="AC8" i="23" s="1"/>
  <c r="AC7" i="23"/>
  <c r="AC24" i="23"/>
  <c r="AC6" i="23"/>
  <c r="AC29" i="23"/>
  <c r="AC27" i="23"/>
  <c r="AC28" i="23"/>
  <c r="AC25" i="23"/>
  <c r="BU11" i="13"/>
  <c r="BY11" i="13" s="1"/>
  <c r="Y30" i="23" l="1"/>
  <c r="Y21" i="23"/>
  <c r="Y12" i="23"/>
  <c r="J12" i="15"/>
  <c r="J8" i="20" l="1"/>
  <c r="J10" i="9"/>
  <c r="V12" i="15" l="1"/>
  <c r="S13" i="15" l="1"/>
  <c r="J8" i="9" l="1"/>
  <c r="AE8" i="6" l="1"/>
  <c r="D11" i="9" l="1"/>
  <c r="V13" i="15" l="1"/>
  <c r="Y13" i="20"/>
  <c r="P12" i="15"/>
  <c r="D6" i="20" l="1"/>
  <c r="J11" i="15"/>
  <c r="Y14" i="20"/>
  <c r="M13" i="20"/>
  <c r="D14" i="15"/>
  <c r="G9" i="15"/>
  <c r="G12" i="20"/>
  <c r="S14" i="20"/>
  <c r="D14" i="20" l="1"/>
  <c r="AE9" i="6" l="1"/>
  <c r="AH10" i="6"/>
  <c r="V12" i="9"/>
  <c r="AB9" i="6"/>
  <c r="AK10" i="6"/>
  <c r="V13" i="9"/>
  <c r="AG6" i="9" l="1"/>
  <c r="AF6" i="9"/>
  <c r="AH9" i="6"/>
  <c r="AE6" i="9" l="1"/>
  <c r="AB10" i="6"/>
  <c r="J9" i="6"/>
  <c r="AB9" i="13" l="1"/>
  <c r="V9" i="13"/>
  <c r="P13" i="20"/>
  <c r="G13" i="15" l="1"/>
  <c r="J8" i="15"/>
  <c r="S12" i="15"/>
  <c r="D11" i="20"/>
  <c r="P13" i="15"/>
  <c r="Y9" i="13"/>
  <c r="V10" i="13"/>
  <c r="G8" i="13" l="1"/>
  <c r="G14" i="20"/>
  <c r="J10" i="20" l="1"/>
  <c r="P10" i="20" l="1"/>
  <c r="G10" i="6" l="1"/>
  <c r="V14" i="15"/>
  <c r="BB6" i="6"/>
  <c r="BA6" i="6"/>
  <c r="J10" i="15" l="1"/>
  <c r="G9" i="20"/>
  <c r="AB7" i="6"/>
  <c r="D12" i="9"/>
  <c r="D8" i="9"/>
  <c r="D7" i="9"/>
  <c r="G13" i="9"/>
  <c r="P10" i="9"/>
  <c r="D13" i="9"/>
  <c r="BB8" i="6" l="1"/>
  <c r="BA8" i="6"/>
  <c r="AG11" i="9"/>
  <c r="AF11" i="9"/>
  <c r="AG7" i="9"/>
  <c r="AF7" i="9"/>
  <c r="AG13" i="9"/>
  <c r="AF13" i="9"/>
  <c r="AG8" i="9"/>
  <c r="AF8" i="9"/>
  <c r="BA7" i="6"/>
  <c r="BB7" i="6"/>
  <c r="AE7" i="9" l="1"/>
  <c r="AE8" i="9"/>
  <c r="AE13" i="9"/>
  <c r="AE11" i="9"/>
  <c r="AZ7" i="6"/>
  <c r="AC20" i="23" l="1"/>
  <c r="D11" i="6" l="1"/>
  <c r="Q20" i="6" s="1"/>
  <c r="G9" i="6"/>
  <c r="G10" i="9"/>
  <c r="J9" i="20"/>
  <c r="D13" i="15"/>
  <c r="O21" i="15" s="1"/>
  <c r="V14" i="20"/>
  <c r="G11" i="15"/>
  <c r="D7" i="13"/>
  <c r="Y14" i="15"/>
  <c r="V13" i="20"/>
  <c r="M9" i="20"/>
  <c r="Y13" i="15"/>
  <c r="J14" i="20"/>
  <c r="J13" i="20"/>
  <c r="G11" i="20"/>
  <c r="BW7" i="13" l="1"/>
  <c r="BV7" i="13"/>
  <c r="BW9" i="13"/>
  <c r="BV9" i="13"/>
  <c r="BW10" i="13"/>
  <c r="BV10" i="13"/>
  <c r="BW8" i="13"/>
  <c r="BV8" i="13"/>
  <c r="AF12" i="9"/>
  <c r="AG12" i="9"/>
  <c r="AG9" i="9"/>
  <c r="AF9" i="9"/>
  <c r="AG10" i="9"/>
  <c r="AF10" i="9"/>
  <c r="BA10" i="6"/>
  <c r="BB10" i="6"/>
  <c r="AE10" i="9" l="1"/>
  <c r="BU8" i="13"/>
  <c r="AE9" i="9"/>
  <c r="AE12" i="9"/>
  <c r="BU9" i="13"/>
  <c r="AN14" i="15" l="1"/>
  <c r="AN5" i="15"/>
  <c r="AM14" i="15"/>
  <c r="AM5" i="15"/>
  <c r="AL14" i="15"/>
  <c r="AL5" i="15"/>
  <c r="AH4" i="15"/>
  <c r="Y18" i="13"/>
  <c r="BX10" i="13"/>
  <c r="BX9" i="13"/>
  <c r="BX8" i="13"/>
  <c r="BX7" i="13"/>
  <c r="BX6" i="13"/>
  <c r="AZ5" i="13"/>
  <c r="AW5" i="13"/>
  <c r="AT5" i="13"/>
  <c r="AQ5" i="13"/>
  <c r="AN5" i="13"/>
  <c r="Y5" i="13"/>
  <c r="V5" i="13"/>
  <c r="P5" i="13"/>
  <c r="M5" i="13"/>
  <c r="J5" i="13"/>
  <c r="G5" i="13"/>
  <c r="D5" i="13"/>
  <c r="BY9" i="13" l="1"/>
  <c r="AK5" i="15"/>
  <c r="AK14" i="15"/>
  <c r="AO14" i="15" s="1"/>
  <c r="BU6" i="13"/>
  <c r="BY6" i="13" s="1"/>
  <c r="BU10" i="13"/>
  <c r="BY10" i="13" s="1"/>
  <c r="BU7" i="13"/>
  <c r="BY7" i="13" s="1"/>
  <c r="BY8" i="13" l="1"/>
  <c r="AK6" i="20" l="1"/>
  <c r="AK5" i="20"/>
  <c r="AJ5" i="20"/>
  <c r="AI5" i="20"/>
  <c r="AE4" i="20"/>
  <c r="AB4" i="20"/>
  <c r="Y4" i="20"/>
  <c r="V4" i="20"/>
  <c r="S4" i="20"/>
  <c r="P4" i="20"/>
  <c r="M4" i="20"/>
  <c r="J4" i="20"/>
  <c r="G4" i="20"/>
  <c r="D4" i="20"/>
  <c r="AK7" i="20" l="1"/>
  <c r="AK8" i="20"/>
  <c r="AI9" i="20"/>
  <c r="AK9" i="20"/>
  <c r="AK13" i="20"/>
  <c r="AJ12" i="20"/>
  <c r="AH5" i="20"/>
  <c r="AL5" i="20" s="1"/>
  <c r="AJ13" i="20"/>
  <c r="AK12" i="20"/>
  <c r="AJ6" i="20"/>
  <c r="AK10" i="20"/>
  <c r="AI11" i="20"/>
  <c r="AJ7" i="20"/>
  <c r="AK11" i="20"/>
  <c r="AJ9" i="20"/>
  <c r="AJ14" i="20"/>
  <c r="AI13" i="20"/>
  <c r="AI12" i="20"/>
  <c r="AK14" i="20"/>
  <c r="AJ11" i="20"/>
  <c r="AJ10" i="20"/>
  <c r="AI8" i="20"/>
  <c r="AJ8" i="20"/>
  <c r="R21" i="20"/>
  <c r="AI7" i="20"/>
  <c r="AI6" i="20"/>
  <c r="AI10" i="20"/>
  <c r="AI14" i="20"/>
  <c r="AH11" i="20" l="1"/>
  <c r="AL11" i="20" s="1"/>
  <c r="AH13" i="20"/>
  <c r="AL13" i="20" s="1"/>
  <c r="AH9" i="20"/>
  <c r="AL9" i="20" s="1"/>
  <c r="AH12" i="20"/>
  <c r="AL12" i="20" s="1"/>
  <c r="AJ15" i="20"/>
  <c r="AH7" i="20"/>
  <c r="AL7" i="20" s="1"/>
  <c r="AH6" i="20"/>
  <c r="AL6" i="20" s="1"/>
  <c r="AI15" i="20"/>
  <c r="AH14" i="20"/>
  <c r="AL14" i="20" s="1"/>
  <c r="AH10" i="20"/>
  <c r="AL10" i="20" s="1"/>
  <c r="AH8" i="20"/>
  <c r="AL8" i="20" s="1"/>
  <c r="AH15" i="20" l="1"/>
  <c r="S4" i="9" l="1"/>
  <c r="G4" i="9"/>
  <c r="J5" i="6"/>
  <c r="AW5" i="6" l="1"/>
  <c r="AT5" i="6"/>
  <c r="AQ5" i="6"/>
  <c r="AN5" i="6"/>
  <c r="AK5" i="6"/>
  <c r="AH5" i="6"/>
  <c r="AE5" i="6"/>
  <c r="AB5" i="6"/>
  <c r="BC6" i="6"/>
  <c r="Y5" i="6"/>
  <c r="V5" i="6"/>
  <c r="S5" i="6"/>
  <c r="P5" i="6"/>
  <c r="M5" i="6"/>
  <c r="G5" i="6"/>
  <c r="D5" i="6"/>
  <c r="AB4" i="9"/>
  <c r="Y4" i="9"/>
  <c r="V4" i="9"/>
  <c r="M4" i="9"/>
  <c r="J4" i="9"/>
  <c r="D4" i="9"/>
  <c r="AN13" i="15"/>
  <c r="AN12" i="15"/>
  <c r="AN11" i="15"/>
  <c r="AN10" i="15"/>
  <c r="AN9" i="15"/>
  <c r="AN8" i="15"/>
  <c r="AN7" i="15"/>
  <c r="AE4" i="15"/>
  <c r="AB4" i="15"/>
  <c r="V4" i="15"/>
  <c r="P4" i="15"/>
  <c r="M4" i="15"/>
  <c r="J4" i="15"/>
  <c r="G4" i="15"/>
  <c r="D4" i="15"/>
  <c r="AM8" i="15" l="1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BC9" i="6"/>
  <c r="AE5" i="9"/>
  <c r="AI5" i="9" s="1"/>
  <c r="BC7" i="6"/>
  <c r="BC8" i="6"/>
  <c r="BC10" i="6"/>
  <c r="BC11" i="6"/>
  <c r="BB9" i="6"/>
  <c r="BB11" i="6"/>
  <c r="BC12" i="6"/>
  <c r="BA11" i="6"/>
  <c r="BA9" i="6"/>
  <c r="AZ6" i="6"/>
  <c r="R20" i="9"/>
  <c r="AO5" i="15"/>
  <c r="AI7" i="9" l="1"/>
  <c r="AI10" i="9"/>
  <c r="AZ8" i="6"/>
  <c r="BD8" i="6" s="1"/>
  <c r="AG14" i="9"/>
  <c r="AI11" i="9"/>
  <c r="BD6" i="6"/>
  <c r="AZ10" i="6"/>
  <c r="BD10" i="6" s="1"/>
  <c r="AZ9" i="6"/>
  <c r="BD9" i="6" s="1"/>
  <c r="BD7" i="6"/>
  <c r="AZ11" i="6"/>
  <c r="BD11" i="6" s="1"/>
  <c r="AI12" i="9"/>
  <c r="AI13" i="9"/>
  <c r="AF14" i="9"/>
  <c r="AI8" i="9"/>
  <c r="AI9" i="9"/>
  <c r="AK7" i="15"/>
  <c r="AO7" i="15" s="1"/>
  <c r="AK8" i="15"/>
  <c r="AO8" i="15" s="1"/>
  <c r="AK10" i="15"/>
  <c r="AO10" i="15" s="1"/>
  <c r="AM15" i="15"/>
  <c r="AK13" i="15"/>
  <c r="AO13" i="15" s="1"/>
  <c r="AK6" i="15"/>
  <c r="AO6" i="15" s="1"/>
  <c r="AK9" i="15"/>
  <c r="AO9" i="15" s="1"/>
  <c r="AK11" i="15"/>
  <c r="AO11" i="15" s="1"/>
  <c r="AK12" i="15"/>
  <c r="AO12" i="15" s="1"/>
  <c r="AL15" i="15"/>
  <c r="AE14" i="9" l="1"/>
  <c r="AI6" i="9"/>
  <c r="AK15" i="15"/>
  <c r="BA13" i="6" l="1"/>
  <c r="BB12" i="6"/>
  <c r="BA12" i="6"/>
  <c r="BB13" i="6"/>
  <c r="BC13" i="6"/>
  <c r="AZ12" i="6" l="1"/>
  <c r="BD12" i="6" s="1"/>
  <c r="BB14" i="6"/>
  <c r="AZ13" i="6"/>
  <c r="BD13" i="6" s="1"/>
  <c r="BA14" i="6"/>
  <c r="AZ14" i="6" l="1"/>
</calcChain>
</file>

<file path=xl/sharedStrings.xml><?xml version="1.0" encoding="utf-8"?>
<sst xmlns="http://schemas.openxmlformats.org/spreadsheetml/2006/main" count="878" uniqueCount="263">
  <si>
    <t>_</t>
    <phoneticPr fontId="2" type="noConversion"/>
  </si>
  <si>
    <t>Hong Kong Softball Association</t>
    <phoneticPr fontId="2" type="noConversion"/>
  </si>
  <si>
    <t>Runs Against</t>
    <phoneticPr fontId="2" type="noConversion"/>
  </si>
  <si>
    <t>Ranking</t>
    <phoneticPr fontId="2" type="noConversion"/>
  </si>
  <si>
    <t>Loss</t>
    <phoneticPr fontId="2" type="noConversion"/>
  </si>
  <si>
    <t>Winning %</t>
    <phoneticPr fontId="2" type="noConversion"/>
  </si>
  <si>
    <t>Win</t>
    <phoneticPr fontId="2" type="noConversion"/>
  </si>
  <si>
    <t>Game
 Played</t>
    <phoneticPr fontId="2" type="noConversion"/>
  </si>
  <si>
    <t>Walk-over</t>
    <phoneticPr fontId="2" type="noConversion"/>
  </si>
  <si>
    <t>Banned from League</t>
    <phoneticPr fontId="2" type="noConversion"/>
  </si>
  <si>
    <t xml:space="preserve"> Most Runs Against</t>
    <phoneticPr fontId="2" type="noConversion"/>
  </si>
  <si>
    <t xml:space="preserve">The most runs against recorded in Round Robin = </t>
    <phoneticPr fontId="2" type="noConversion"/>
  </si>
  <si>
    <t>Walked-over by the opponent team - not enough players to show up at game time.</t>
    <phoneticPr fontId="2" type="noConversion"/>
  </si>
  <si>
    <t>Team forfeited during game time  - player's injury or ejection of player.</t>
    <phoneticPr fontId="2" type="noConversion"/>
  </si>
  <si>
    <t>Team was banned for the rest of the season - two "walk-over".</t>
    <phoneticPr fontId="2" type="noConversion"/>
  </si>
  <si>
    <t>Forfeit at game time</t>
    <phoneticPr fontId="2" type="noConversion"/>
  </si>
  <si>
    <t>Approved forfeiture</t>
    <phoneticPr fontId="2" type="noConversion"/>
  </si>
  <si>
    <t>Officially approved forfeiture by HKSA  - limited to once in every season.</t>
    <phoneticPr fontId="2" type="noConversion"/>
  </si>
  <si>
    <t>La Salle</t>
    <phoneticPr fontId="2" type="noConversion"/>
  </si>
  <si>
    <t>Morrison</t>
    <phoneticPr fontId="2" type="noConversion"/>
  </si>
  <si>
    <t>Mosh</t>
    <phoneticPr fontId="2" type="noConversion"/>
  </si>
  <si>
    <t>SJC</t>
    <phoneticPr fontId="2" type="noConversion"/>
  </si>
  <si>
    <t>Soul</t>
    <phoneticPr fontId="2" type="noConversion"/>
  </si>
  <si>
    <t>Unicorns</t>
    <phoneticPr fontId="2" type="noConversion"/>
  </si>
  <si>
    <t>MC3</t>
    <phoneticPr fontId="2" type="noConversion"/>
  </si>
  <si>
    <t>Comets</t>
    <phoneticPr fontId="2" type="noConversion"/>
  </si>
  <si>
    <t>Red Warriors</t>
    <phoneticPr fontId="2" type="noConversion"/>
  </si>
  <si>
    <t>Seniors</t>
    <phoneticPr fontId="2" type="noConversion"/>
  </si>
  <si>
    <t>Skyers-MC</t>
    <phoneticPr fontId="2" type="noConversion"/>
  </si>
  <si>
    <t>Phoenix Ghost</t>
    <phoneticPr fontId="2" type="noConversion"/>
  </si>
  <si>
    <t>Kith</t>
    <phoneticPr fontId="2" type="noConversion"/>
  </si>
  <si>
    <t>Fate</t>
    <phoneticPr fontId="2" type="noConversion"/>
  </si>
  <si>
    <t>Villas</t>
    <phoneticPr fontId="2" type="noConversion"/>
  </si>
  <si>
    <t>SCAA-WSC</t>
    <phoneticPr fontId="2" type="noConversion"/>
  </si>
  <si>
    <t>Astro</t>
    <phoneticPr fontId="2" type="noConversion"/>
  </si>
  <si>
    <t>Bruins</t>
    <phoneticPr fontId="2" type="noConversion"/>
  </si>
  <si>
    <t>Celsius</t>
    <phoneticPr fontId="2" type="noConversion"/>
  </si>
  <si>
    <t>CUHK Phoenix</t>
    <phoneticPr fontId="2" type="noConversion"/>
  </si>
  <si>
    <t>Feliz</t>
    <phoneticPr fontId="2" type="noConversion"/>
  </si>
  <si>
    <t>Red Castle-WB</t>
    <phoneticPr fontId="2" type="noConversion"/>
  </si>
  <si>
    <t>Carillon</t>
    <phoneticPr fontId="2" type="noConversion"/>
  </si>
  <si>
    <t>Deborah</t>
    <phoneticPr fontId="2" type="noConversion"/>
  </si>
  <si>
    <t>Jengas</t>
    <phoneticPr fontId="2" type="noConversion"/>
  </si>
  <si>
    <t>Muse</t>
    <phoneticPr fontId="2" type="noConversion"/>
  </si>
  <si>
    <t>Starr</t>
    <phoneticPr fontId="2" type="noConversion"/>
  </si>
  <si>
    <t>Minions</t>
    <phoneticPr fontId="2" type="noConversion"/>
  </si>
  <si>
    <t>SCAA-T</t>
    <phoneticPr fontId="2" type="noConversion"/>
  </si>
  <si>
    <t>WA</t>
    <phoneticPr fontId="2" type="noConversion"/>
  </si>
  <si>
    <t>MA</t>
    <phoneticPr fontId="10" type="noConversion"/>
  </si>
  <si>
    <t>MB-Gold</t>
    <phoneticPr fontId="10" type="noConversion"/>
  </si>
  <si>
    <t>MB-Blue</t>
    <phoneticPr fontId="10" type="noConversion"/>
  </si>
  <si>
    <t>MC1</t>
    <phoneticPr fontId="10" type="noConversion"/>
  </si>
  <si>
    <t>MC2</t>
    <phoneticPr fontId="2" type="noConversion"/>
  </si>
  <si>
    <t>93ers</t>
    <phoneticPr fontId="2" type="noConversion"/>
  </si>
  <si>
    <t>City U-B</t>
    <phoneticPr fontId="2" type="noConversion"/>
  </si>
  <si>
    <t>JP</t>
    <phoneticPr fontId="2" type="noConversion"/>
  </si>
  <si>
    <t>J'S</t>
    <phoneticPr fontId="2" type="noConversion"/>
  </si>
  <si>
    <t>Cougars</t>
    <phoneticPr fontId="2" type="noConversion"/>
  </si>
  <si>
    <t>Bulldogs</t>
    <phoneticPr fontId="2" type="noConversion"/>
  </si>
  <si>
    <t>Mines</t>
    <phoneticPr fontId="2" type="noConversion"/>
  </si>
  <si>
    <t>Avatar</t>
    <phoneticPr fontId="2" type="noConversion"/>
  </si>
  <si>
    <t>Fuzzians</t>
    <phoneticPr fontId="2" type="noConversion"/>
  </si>
  <si>
    <t>Dragons-J</t>
    <phoneticPr fontId="2" type="noConversion"/>
  </si>
  <si>
    <t>EduHK</t>
    <phoneticPr fontId="2" type="noConversion"/>
  </si>
  <si>
    <t>Orion</t>
    <phoneticPr fontId="2" type="noConversion"/>
  </si>
  <si>
    <t>Miracle</t>
    <phoneticPr fontId="2" type="noConversion"/>
  </si>
  <si>
    <t>Keers</t>
    <phoneticPr fontId="2" type="noConversion"/>
  </si>
  <si>
    <t>City U</t>
    <phoneticPr fontId="2" type="noConversion"/>
  </si>
  <si>
    <t>Nitro</t>
    <phoneticPr fontId="2" type="noConversion"/>
  </si>
  <si>
    <t>SCAA-A</t>
    <phoneticPr fontId="2" type="noConversion"/>
  </si>
  <si>
    <t>Cosmos</t>
    <phoneticPr fontId="2" type="noConversion"/>
  </si>
  <si>
    <t>Shogun</t>
    <phoneticPr fontId="2" type="noConversion"/>
  </si>
  <si>
    <t>Turkeys</t>
    <phoneticPr fontId="2" type="noConversion"/>
  </si>
  <si>
    <t>Sphinx-A</t>
    <phoneticPr fontId="2" type="noConversion"/>
  </si>
  <si>
    <t>Dynamic</t>
    <phoneticPr fontId="2" type="noConversion"/>
  </si>
  <si>
    <t>Sharks</t>
    <phoneticPr fontId="2" type="noConversion"/>
  </si>
  <si>
    <t>Virus</t>
    <phoneticPr fontId="2" type="noConversion"/>
  </si>
  <si>
    <t>Sphinx-B</t>
    <phoneticPr fontId="2" type="noConversion"/>
  </si>
  <si>
    <t>Hercules</t>
    <phoneticPr fontId="2" type="noConversion"/>
  </si>
  <si>
    <t>Skyers-MB</t>
    <phoneticPr fontId="2" type="noConversion"/>
  </si>
  <si>
    <t>Zero-A</t>
    <phoneticPr fontId="2" type="noConversion"/>
  </si>
  <si>
    <t>Strangers</t>
    <phoneticPr fontId="2" type="noConversion"/>
  </si>
  <si>
    <t>Pegasus</t>
    <phoneticPr fontId="2" type="noConversion"/>
  </si>
  <si>
    <t>Zealous</t>
    <phoneticPr fontId="2" type="noConversion"/>
  </si>
  <si>
    <t>Samurai</t>
    <phoneticPr fontId="2" type="noConversion"/>
  </si>
  <si>
    <t>WA</t>
    <phoneticPr fontId="10" type="noConversion"/>
  </si>
  <si>
    <t>Hotungnians</t>
    <phoneticPr fontId="2" type="noConversion"/>
  </si>
  <si>
    <t>Red Castle Infinity</t>
    <phoneticPr fontId="2" type="noConversion"/>
  </si>
  <si>
    <t>SCAA-Diamond</t>
    <phoneticPr fontId="2" type="noConversion"/>
  </si>
  <si>
    <t>SCAA-Topaz</t>
    <phoneticPr fontId="2" type="noConversion"/>
  </si>
  <si>
    <t>Sieger</t>
    <phoneticPr fontId="2" type="noConversion"/>
  </si>
  <si>
    <t>Joker</t>
    <phoneticPr fontId="2" type="noConversion"/>
  </si>
  <si>
    <t>Steel</t>
    <phoneticPr fontId="2" type="noConversion"/>
  </si>
  <si>
    <t>TB</t>
    <phoneticPr fontId="2" type="noConversion"/>
  </si>
  <si>
    <t>MA-Super</t>
    <phoneticPr fontId="2" type="noConversion"/>
  </si>
  <si>
    <t>Team Entries 2017-18</t>
    <phoneticPr fontId="2" type="noConversion"/>
  </si>
  <si>
    <t>2017-2018 Open League Teams</t>
    <phoneticPr fontId="2" type="noConversion"/>
  </si>
  <si>
    <t>Martins</t>
    <phoneticPr fontId="2" type="noConversion"/>
  </si>
  <si>
    <t>Pandas</t>
    <phoneticPr fontId="2" type="noConversion"/>
  </si>
  <si>
    <t>Dragons</t>
    <phoneticPr fontId="2" type="noConversion"/>
  </si>
  <si>
    <t>Aquila</t>
    <phoneticPr fontId="2" type="noConversion"/>
  </si>
  <si>
    <t>Cathay Pacific</t>
    <phoneticPr fontId="2" type="noConversion"/>
  </si>
  <si>
    <t>Nomad</t>
    <phoneticPr fontId="2" type="noConversion"/>
  </si>
  <si>
    <t>Gorilla</t>
    <phoneticPr fontId="2" type="noConversion"/>
  </si>
  <si>
    <t>Titans</t>
    <phoneticPr fontId="2" type="noConversion"/>
  </si>
  <si>
    <t>Castlers</t>
    <phoneticPr fontId="2" type="noConversion"/>
  </si>
  <si>
    <t>Red Castle-MC</t>
    <phoneticPr fontId="2" type="noConversion"/>
  </si>
  <si>
    <t>Zero-Sox</t>
    <phoneticPr fontId="2" type="noConversion"/>
  </si>
  <si>
    <t>Pussians</t>
    <phoneticPr fontId="2" type="noConversion"/>
  </si>
  <si>
    <t>Aquils-WB</t>
    <phoneticPr fontId="2" type="noConversion"/>
  </si>
  <si>
    <t>FishBones</t>
    <phoneticPr fontId="2" type="noConversion"/>
  </si>
  <si>
    <t>Hysan</t>
    <phoneticPr fontId="2" type="noConversion"/>
  </si>
  <si>
    <t>Striker</t>
    <phoneticPr fontId="2" type="noConversion"/>
  </si>
  <si>
    <t>Synnix</t>
    <phoneticPr fontId="2" type="noConversion"/>
  </si>
  <si>
    <t>Red Castle Artemis</t>
    <phoneticPr fontId="2" type="noConversion"/>
  </si>
  <si>
    <t>Total: 86 teams</t>
    <phoneticPr fontId="2" type="noConversion"/>
  </si>
  <si>
    <t>Last Update : 28/12/2018</t>
    <phoneticPr fontId="2" type="noConversion"/>
  </si>
  <si>
    <t>3rd Round</t>
    <phoneticPr fontId="2" type="noConversion"/>
  </si>
  <si>
    <t>MA</t>
    <phoneticPr fontId="2" type="noConversion"/>
  </si>
  <si>
    <t>WB-Gold</t>
    <phoneticPr fontId="2" type="noConversion"/>
  </si>
  <si>
    <t>WB-Blue</t>
    <phoneticPr fontId="2" type="noConversion"/>
  </si>
  <si>
    <t>MC</t>
    <phoneticPr fontId="2" type="noConversion"/>
  </si>
  <si>
    <t>Game Played</t>
    <phoneticPr fontId="2" type="noConversion"/>
  </si>
  <si>
    <t>MS</t>
    <phoneticPr fontId="2" type="noConversion"/>
  </si>
  <si>
    <t>MB</t>
    <phoneticPr fontId="2" type="noConversion"/>
  </si>
  <si>
    <t>MD1</t>
    <phoneticPr fontId="2" type="noConversion"/>
  </si>
  <si>
    <t>MD2</t>
    <phoneticPr fontId="2" type="noConversion"/>
  </si>
  <si>
    <t>WB</t>
    <phoneticPr fontId="2" type="noConversion"/>
  </si>
  <si>
    <t>WC</t>
    <phoneticPr fontId="2" type="noConversion"/>
  </si>
  <si>
    <t>4th Round</t>
    <phoneticPr fontId="2" type="noConversion"/>
  </si>
  <si>
    <t>1st Round</t>
  </si>
  <si>
    <t>2nd Round</t>
  </si>
  <si>
    <t>_</t>
  </si>
  <si>
    <t>Team Standings 2023-24</t>
    <phoneticPr fontId="2" type="noConversion"/>
  </si>
  <si>
    <t>MD</t>
    <phoneticPr fontId="2" type="noConversion"/>
  </si>
  <si>
    <t>TORPEDOES</t>
  </si>
  <si>
    <t>CITY U-B</t>
  </si>
  <si>
    <t>SPHINX ELITE</t>
  </si>
  <si>
    <t>SCAA-DIAMOND</t>
  </si>
  <si>
    <t>HOTUNGNIANS</t>
  </si>
  <si>
    <t>TB</t>
  </si>
  <si>
    <t>SCAA-ST</t>
  </si>
  <si>
    <t>AJI ROJO</t>
  </si>
  <si>
    <t>TURKEYS</t>
    <phoneticPr fontId="2" type="noConversion"/>
  </si>
  <si>
    <t>ARTEMIS</t>
  </si>
  <si>
    <t>JOKER</t>
  </si>
  <si>
    <t>FATE</t>
  </si>
  <si>
    <t>CSWBC-SOX</t>
    <phoneticPr fontId="2" type="noConversion"/>
  </si>
  <si>
    <t>Team Standings 2024-25</t>
    <phoneticPr fontId="2" type="noConversion"/>
  </si>
  <si>
    <t>MD3</t>
    <phoneticPr fontId="2" type="noConversion"/>
  </si>
  <si>
    <t>SIEGER</t>
  </si>
  <si>
    <t>80 teams</t>
    <phoneticPr fontId="2" type="noConversion"/>
  </si>
  <si>
    <t>2024-2025 Open League Teams</t>
    <phoneticPr fontId="2" type="noConversion"/>
  </si>
  <si>
    <t>BULLDOGS</t>
    <phoneticPr fontId="2" type="noConversion"/>
  </si>
  <si>
    <t>ZERO</t>
  </si>
  <si>
    <t>STATIC</t>
    <phoneticPr fontId="2" type="noConversion"/>
  </si>
  <si>
    <t>KOOKABURRA</t>
    <phoneticPr fontId="2" type="noConversion"/>
  </si>
  <si>
    <t>LA SALLE</t>
    <phoneticPr fontId="2" type="noConversion"/>
  </si>
  <si>
    <t>AJI AMARILLO</t>
  </si>
  <si>
    <t>KAMBRIDGE</t>
    <phoneticPr fontId="2" type="noConversion"/>
  </si>
  <si>
    <t>RCLEE</t>
    <phoneticPr fontId="2" type="noConversion"/>
  </si>
  <si>
    <t>SPHINX NOVA</t>
    <phoneticPr fontId="2" type="noConversion"/>
  </si>
  <si>
    <t>SUPER MARIO</t>
    <phoneticPr fontId="2" type="noConversion"/>
  </si>
  <si>
    <t>HYSAN YOSHI</t>
    <phoneticPr fontId="2" type="noConversion"/>
  </si>
  <si>
    <t>KINGCOBRA</t>
    <phoneticPr fontId="2" type="noConversion"/>
  </si>
  <si>
    <t>GORILLA</t>
    <phoneticPr fontId="2" type="noConversion"/>
  </si>
  <si>
    <t>SCAA-KOALA</t>
    <phoneticPr fontId="2" type="noConversion"/>
  </si>
  <si>
    <t>JALAPENOS</t>
    <phoneticPr fontId="2" type="noConversion"/>
  </si>
  <si>
    <t>DRAGONS</t>
    <phoneticPr fontId="2" type="noConversion"/>
  </si>
  <si>
    <t>J's</t>
    <phoneticPr fontId="2" type="noConversion"/>
  </si>
  <si>
    <t>SCAA-Y</t>
    <phoneticPr fontId="2" type="noConversion"/>
  </si>
  <si>
    <t>SONIC</t>
    <phoneticPr fontId="2" type="noConversion"/>
  </si>
  <si>
    <t>SPHINX-A</t>
    <phoneticPr fontId="2" type="noConversion"/>
  </si>
  <si>
    <t>93ERS</t>
    <phoneticPr fontId="2" type="noConversion"/>
  </si>
  <si>
    <t>CUHK-SHOGUN</t>
    <phoneticPr fontId="2" type="noConversion"/>
  </si>
  <si>
    <t>FUZZIANS</t>
    <phoneticPr fontId="2" type="noConversion"/>
  </si>
  <si>
    <t>ORION</t>
    <phoneticPr fontId="2" type="noConversion"/>
  </si>
  <si>
    <t>PANDAS-KEERS</t>
    <phoneticPr fontId="2" type="noConversion"/>
  </si>
  <si>
    <t>SOUL</t>
    <phoneticPr fontId="2" type="noConversion"/>
  </si>
  <si>
    <t>SPHINX-B</t>
    <phoneticPr fontId="2" type="noConversion"/>
  </si>
  <si>
    <t>ZEALOUS</t>
    <phoneticPr fontId="2" type="noConversion"/>
  </si>
  <si>
    <t>AXIS SPHINX</t>
    <phoneticPr fontId="2" type="noConversion"/>
  </si>
  <si>
    <t>CITY U</t>
    <phoneticPr fontId="2" type="noConversion"/>
  </si>
  <si>
    <t>COSMOS</t>
    <phoneticPr fontId="2" type="noConversion"/>
  </si>
  <si>
    <t>COUGARS</t>
    <phoneticPr fontId="2" type="noConversion"/>
  </si>
  <si>
    <t>DYNAMIC</t>
    <phoneticPr fontId="2" type="noConversion"/>
  </si>
  <si>
    <t>BRAVES</t>
    <phoneticPr fontId="2" type="noConversion"/>
  </si>
  <si>
    <t>SAMURAI</t>
    <phoneticPr fontId="2" type="noConversion"/>
  </si>
  <si>
    <t>HABANERO</t>
    <phoneticPr fontId="2" type="noConversion"/>
  </si>
  <si>
    <t>PEGASUS</t>
    <phoneticPr fontId="2" type="noConversion"/>
  </si>
  <si>
    <t>SHARKS</t>
    <phoneticPr fontId="2" type="noConversion"/>
  </si>
  <si>
    <t>AQUILA</t>
    <phoneticPr fontId="2" type="noConversion"/>
  </si>
  <si>
    <t>CITY U-B</t>
    <phoneticPr fontId="2" type="noConversion"/>
  </si>
  <si>
    <t>KINGSCORPION</t>
    <phoneticPr fontId="2" type="noConversion"/>
  </si>
  <si>
    <t>MOSH</t>
    <phoneticPr fontId="2" type="noConversion"/>
  </si>
  <si>
    <t>NOMAD</t>
    <phoneticPr fontId="2" type="noConversion"/>
  </si>
  <si>
    <t>RED CASTLE</t>
    <phoneticPr fontId="2" type="noConversion"/>
  </si>
  <si>
    <t>SENIORS</t>
    <phoneticPr fontId="2" type="noConversion"/>
  </si>
  <si>
    <t>STRANGERS</t>
    <phoneticPr fontId="2" type="noConversion"/>
  </si>
  <si>
    <t>VIRUS</t>
    <phoneticPr fontId="2" type="noConversion"/>
  </si>
  <si>
    <t>COMETS</t>
    <phoneticPr fontId="2" type="noConversion"/>
  </si>
  <si>
    <t>PHOENIX GHOST</t>
    <phoneticPr fontId="2" type="noConversion"/>
  </si>
  <si>
    <t>AJI ROJO</t>
    <phoneticPr fontId="2" type="noConversion"/>
  </si>
  <si>
    <t>ZERO</t>
    <phoneticPr fontId="2" type="noConversion"/>
  </si>
  <si>
    <t>AJI AMARILLO</t>
    <phoneticPr fontId="2" type="noConversion"/>
  </si>
  <si>
    <t>KOALA</t>
    <phoneticPr fontId="2" type="noConversion"/>
  </si>
  <si>
    <t>ASTRO</t>
    <phoneticPr fontId="2" type="noConversion"/>
  </si>
  <si>
    <t>CACTO</t>
    <phoneticPr fontId="2" type="noConversion"/>
  </si>
  <si>
    <t>CUHK-PHOENIX</t>
    <phoneticPr fontId="2" type="noConversion"/>
  </si>
  <si>
    <t>DEBORAH</t>
    <phoneticPr fontId="2" type="noConversion"/>
  </si>
  <si>
    <t>RED CASTLE INFINITY</t>
    <phoneticPr fontId="2" type="noConversion"/>
  </si>
  <si>
    <t>SATAN</t>
    <phoneticPr fontId="2" type="noConversion"/>
  </si>
  <si>
    <t>SIRIUS</t>
    <phoneticPr fontId="2" type="noConversion"/>
  </si>
  <si>
    <t>SPHINX NYX</t>
    <phoneticPr fontId="2" type="noConversion"/>
  </si>
  <si>
    <t>BRUINS</t>
    <phoneticPr fontId="2" type="noConversion"/>
  </si>
  <si>
    <t>HATO</t>
    <phoneticPr fontId="2" type="noConversion"/>
  </si>
  <si>
    <t>KANGAROO</t>
    <phoneticPr fontId="2" type="noConversion"/>
  </si>
  <si>
    <t>KITH</t>
    <phoneticPr fontId="2" type="noConversion"/>
  </si>
  <si>
    <t>MINIONS</t>
    <phoneticPr fontId="2" type="noConversion"/>
  </si>
  <si>
    <t>SABOTEN</t>
    <phoneticPr fontId="2" type="noConversion"/>
  </si>
  <si>
    <t>SIRENS</t>
    <phoneticPr fontId="2" type="noConversion"/>
  </si>
  <si>
    <t>AQUILA</t>
    <phoneticPr fontId="2" type="noConversion"/>
  </si>
  <si>
    <t>COMETS</t>
    <phoneticPr fontId="2" type="noConversion"/>
  </si>
  <si>
    <t>KINGSCORPION</t>
    <phoneticPr fontId="2" type="noConversion"/>
  </si>
  <si>
    <t>NOMAD</t>
    <phoneticPr fontId="2" type="noConversion"/>
  </si>
  <si>
    <t>MOSH</t>
    <phoneticPr fontId="2" type="noConversion"/>
  </si>
  <si>
    <t>RED CASTLE</t>
    <phoneticPr fontId="2" type="noConversion"/>
  </si>
  <si>
    <t>JOKER</t>
    <phoneticPr fontId="2" type="noConversion"/>
  </si>
  <si>
    <t>ARTEMIS</t>
    <phoneticPr fontId="2" type="noConversion"/>
  </si>
  <si>
    <t>SCAA-DIAMOND</t>
    <phoneticPr fontId="2" type="noConversion"/>
  </si>
  <si>
    <t>SHARKS</t>
    <phoneticPr fontId="2" type="noConversion"/>
  </si>
  <si>
    <t>J's</t>
    <phoneticPr fontId="2" type="noConversion"/>
  </si>
  <si>
    <t>SONIC</t>
    <phoneticPr fontId="2" type="noConversion"/>
  </si>
  <si>
    <t>ORION</t>
    <phoneticPr fontId="2" type="noConversion"/>
  </si>
  <si>
    <t>93ERS</t>
    <phoneticPr fontId="2" type="noConversion"/>
  </si>
  <si>
    <t>SOUL</t>
    <phoneticPr fontId="2" type="noConversion"/>
  </si>
  <si>
    <t>CITY U</t>
    <phoneticPr fontId="2" type="noConversion"/>
  </si>
  <si>
    <t>HABANERO</t>
    <phoneticPr fontId="2" type="noConversion"/>
  </si>
  <si>
    <t>PEGASUS</t>
    <phoneticPr fontId="2" type="noConversion"/>
  </si>
  <si>
    <t>VIRUS</t>
    <phoneticPr fontId="2" type="noConversion"/>
  </si>
  <si>
    <t>SENIORS</t>
    <phoneticPr fontId="2" type="noConversion"/>
  </si>
  <si>
    <t>STRANGERS</t>
    <phoneticPr fontId="2" type="noConversion"/>
  </si>
  <si>
    <t>SCAA-ST</t>
    <phoneticPr fontId="2" type="noConversion"/>
  </si>
  <si>
    <t>SIEGER</t>
    <phoneticPr fontId="2" type="noConversion"/>
  </si>
  <si>
    <t>TORPEDOES</t>
    <phoneticPr fontId="2" type="noConversion"/>
  </si>
  <si>
    <t>FATE</t>
    <phoneticPr fontId="2" type="noConversion"/>
  </si>
  <si>
    <t>HOTUNGNIANS</t>
    <phoneticPr fontId="2" type="noConversion"/>
  </si>
  <si>
    <t>CUHK-SHOGUN</t>
    <phoneticPr fontId="2" type="noConversion"/>
  </si>
  <si>
    <t>BRAVES</t>
    <phoneticPr fontId="2" type="noConversion"/>
  </si>
  <si>
    <t>PHOENIX GHOST</t>
    <phoneticPr fontId="2" type="noConversion"/>
  </si>
  <si>
    <t>Team Standings 2024-2025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</si>
  <si>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</si>
  <si>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</si>
  <si>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</si>
  <si>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RED CASTLE INFINITY</t>
    <phoneticPr fontId="2" type="noConversion"/>
  </si>
  <si>
    <t>SCAA-WSC</t>
    <phoneticPr fontId="2" type="noConversion"/>
  </si>
  <si>
    <t>DEBORAH</t>
    <phoneticPr fontId="2" type="noConversion"/>
  </si>
  <si>
    <t>SIRIUS</t>
    <phoneticPr fontId="2" type="noConversion"/>
  </si>
  <si>
    <t>SATAN</t>
    <phoneticPr fontId="2" type="noConversion"/>
  </si>
  <si>
    <t>CACTO</t>
    <phoneticPr fontId="2" type="noConversion"/>
  </si>
  <si>
    <t>play off after</t>
    <phoneticPr fontId="2" type="noConversion"/>
  </si>
  <si>
    <t>HATO</t>
    <phoneticPr fontId="2" type="noConversion"/>
  </si>
  <si>
    <t>_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</si>
</sst>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HK$&quot;* #,##0.00_);_(&quot;HK$&quot;* \(#,##0.00\);_(&quot;HK$&quot;* &quot;-&quot;??_);_(@_)"/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  <numFmt numFmtId="182" formatCode="0_);[Red]\(0\)"/>
  </numFmts>
  <fonts count="48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9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</borders>
  <cellStyleXfs count="36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3" fillId="0" borderId="0" applyNumberFormat="0" applyFill="0" applyBorder="0" applyAlignment="0" applyProtection="0">
      <alignment vertical="center"/>
    </xf>
    <xf numFmtId="0" fontId="28" fillId="0" borderId="0"/>
    <xf numFmtId="0" fontId="6" fillId="0" borderId="0"/>
    <xf numFmtId="44" fontId="6" fillId="0" borderId="0" applyFont="0" applyFill="0" applyBorder="0" applyAlignment="0" applyProtection="0">
      <alignment vertical="center"/>
    </xf>
  </cellStyleXfs>
  <cellXfs count="579">
    <xf numFmtId="0" fontId="0" fillId="0" borderId="0" xfId="0"/>
    <xf numFmtId="176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 wrapText="1" shrinkToFit="1"/>
    </xf>
    <xf numFmtId="0" fontId="13" fillId="3" borderId="29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3" fillId="2" borderId="23" xfId="0" applyNumberFormat="1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/>
    </xf>
    <xf numFmtId="9" fontId="3" fillId="2" borderId="26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6" fontId="3" fillId="2" borderId="53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4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17" fillId="10" borderId="23" xfId="0" applyFont="1" applyFill="1" applyBorder="1" applyAlignment="1">
      <alignment vertical="center"/>
    </xf>
    <xf numFmtId="0" fontId="20" fillId="10" borderId="23" xfId="0" applyFont="1" applyFill="1" applyBorder="1" applyAlignment="1">
      <alignment horizontal="center"/>
    </xf>
    <xf numFmtId="0" fontId="20" fillId="10" borderId="23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vertical="center"/>
    </xf>
    <xf numFmtId="0" fontId="20" fillId="11" borderId="23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9" borderId="23" xfId="0" applyFont="1" applyFill="1" applyBorder="1" applyAlignment="1">
      <alignment horizontal="center"/>
    </xf>
    <xf numFmtId="0" fontId="4" fillId="9" borderId="23" xfId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76" fontId="3" fillId="2" borderId="54" xfId="0" applyNumberFormat="1" applyFont="1" applyFill="1" applyBorder="1" applyAlignment="1">
      <alignment horizontal="center" vertical="center"/>
    </xf>
    <xf numFmtId="176" fontId="3" fillId="2" borderId="55" xfId="0" applyNumberFormat="1" applyFont="1" applyFill="1" applyBorder="1" applyAlignment="1">
      <alignment horizontal="center" vertical="center"/>
    </xf>
    <xf numFmtId="9" fontId="3" fillId="2" borderId="55" xfId="0" applyNumberFormat="1" applyFont="1" applyFill="1" applyBorder="1" applyAlignment="1">
      <alignment horizontal="center" vertical="center"/>
    </xf>
    <xf numFmtId="176" fontId="7" fillId="0" borderId="56" xfId="0" applyNumberFormat="1" applyFont="1" applyBorder="1" applyAlignment="1">
      <alignment horizontal="center" vertical="center"/>
    </xf>
    <xf numFmtId="0" fontId="27" fillId="0" borderId="0" xfId="28" applyFont="1" applyAlignment="1">
      <alignment horizontal="center" vertical="center"/>
    </xf>
    <xf numFmtId="0" fontId="25" fillId="0" borderId="0" xfId="28" applyFont="1" applyAlignment="1">
      <alignment horizontal="center" vertical="center"/>
    </xf>
    <xf numFmtId="0" fontId="25" fillId="0" borderId="0" xfId="28" applyFont="1" applyAlignment="1">
      <alignment vertical="center"/>
    </xf>
    <xf numFmtId="0" fontId="28" fillId="0" borderId="0" xfId="28" applyFont="1" applyAlignment="1">
      <alignment vertical="center"/>
    </xf>
    <xf numFmtId="0" fontId="28" fillId="0" borderId="0" xfId="28" applyFont="1" applyAlignment="1">
      <alignment horizontal="center" vertical="center"/>
    </xf>
    <xf numFmtId="0" fontId="31" fillId="0" borderId="0" xfId="28" applyFont="1" applyAlignment="1">
      <alignment vertical="center"/>
    </xf>
    <xf numFmtId="1" fontId="33" fillId="0" borderId="0" xfId="28" applyNumberFormat="1" applyFont="1" applyAlignment="1">
      <alignment horizontal="center" vertical="center"/>
    </xf>
    <xf numFmtId="0" fontId="33" fillId="0" borderId="0" xfId="28" applyFont="1" applyAlignment="1">
      <alignment vertical="center"/>
    </xf>
    <xf numFmtId="0" fontId="36" fillId="0" borderId="0" xfId="28" applyFont="1" applyAlignment="1">
      <alignment vertical="center"/>
    </xf>
    <xf numFmtId="0" fontId="31" fillId="0" borderId="0" xfId="28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8" fillId="0" borderId="0" xfId="28" applyFont="1" applyAlignment="1">
      <alignment horizontal="center" vertical="center"/>
    </xf>
    <xf numFmtId="176" fontId="37" fillId="0" borderId="0" xfId="28" applyNumberFormat="1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181" fontId="13" fillId="3" borderId="17" xfId="0" applyNumberFormat="1" applyFont="1" applyFill="1" applyBorder="1" applyAlignment="1">
      <alignment horizontal="center" vertical="center"/>
    </xf>
    <xf numFmtId="181" fontId="13" fillId="3" borderId="22" xfId="0" applyNumberFormat="1" applyFont="1" applyFill="1" applyBorder="1" applyAlignment="1">
      <alignment horizontal="center" vertical="center"/>
    </xf>
    <xf numFmtId="181" fontId="13" fillId="3" borderId="21" xfId="0" applyNumberFormat="1" applyFont="1" applyFill="1" applyBorder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11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11" fillId="0" borderId="0" xfId="28" applyFont="1" applyAlignment="1">
      <alignment horizontal="center" vertical="center" wrapText="1"/>
    </xf>
    <xf numFmtId="0" fontId="10" fillId="0" borderId="0" xfId="28" applyFont="1" applyAlignment="1">
      <alignment horizontal="center" vertical="center"/>
    </xf>
    <xf numFmtId="0" fontId="3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" fontId="38" fillId="0" borderId="0" xfId="0" applyNumberFormat="1" applyFont="1" applyAlignment="1">
      <alignment horizontal="center" vertical="center"/>
    </xf>
    <xf numFmtId="1" fontId="4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0" fillId="13" borderId="34" xfId="0" applyFont="1" applyFill="1" applyBorder="1" applyAlignment="1">
      <alignment horizontal="center" vertical="center"/>
    </xf>
    <xf numFmtId="0" fontId="30" fillId="13" borderId="64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41" fillId="0" borderId="0" xfId="1" applyFont="1">
      <alignment vertical="center"/>
    </xf>
    <xf numFmtId="0" fontId="3" fillId="0" borderId="50" xfId="0" applyFont="1" applyBorder="1" applyAlignment="1">
      <alignment horizontal="center" vertical="center"/>
    </xf>
    <xf numFmtId="179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181" fontId="13" fillId="3" borderId="27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76" fontId="3" fillId="2" borderId="66" xfId="0" applyNumberFormat="1" applyFont="1" applyFill="1" applyBorder="1" applyAlignment="1">
      <alignment horizontal="center" vertical="center"/>
    </xf>
    <xf numFmtId="181" fontId="13" fillId="3" borderId="25" xfId="0" applyNumberFormat="1" applyFont="1" applyFill="1" applyBorder="1" applyAlignment="1">
      <alignment horizontal="center" vertical="center"/>
    </xf>
    <xf numFmtId="176" fontId="7" fillId="0" borderId="63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9" fontId="3" fillId="2" borderId="68" xfId="0" applyNumberFormat="1" applyFont="1" applyFill="1" applyBorder="1" applyAlignment="1">
      <alignment horizontal="center" vertical="center"/>
    </xf>
    <xf numFmtId="9" fontId="3" fillId="2" borderId="37" xfId="0" applyNumberFormat="1" applyFont="1" applyFill="1" applyBorder="1" applyAlignment="1">
      <alignment horizontal="center" vertical="center"/>
    </xf>
    <xf numFmtId="9" fontId="3" fillId="2" borderId="44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181" fontId="4" fillId="15" borderId="17" xfId="0" applyNumberFormat="1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15" fillId="15" borderId="21" xfId="0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181" fontId="15" fillId="15" borderId="17" xfId="0" applyNumberFormat="1" applyFont="1" applyFill="1" applyBorder="1" applyAlignment="1">
      <alignment horizontal="center" vertical="center"/>
    </xf>
    <xf numFmtId="181" fontId="15" fillId="15" borderId="21" xfId="0" applyNumberFormat="1" applyFont="1" applyFill="1" applyBorder="1" applyAlignment="1">
      <alignment horizontal="center" vertical="center"/>
    </xf>
    <xf numFmtId="181" fontId="4" fillId="15" borderId="21" xfId="0" applyNumberFormat="1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181" fontId="4" fillId="15" borderId="1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181" fontId="4" fillId="15" borderId="25" xfId="0" applyNumberFormat="1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181" fontId="15" fillId="15" borderId="27" xfId="0" applyNumberFormat="1" applyFont="1" applyFill="1" applyBorder="1" applyAlignment="1">
      <alignment horizontal="center" vertical="center"/>
    </xf>
    <xf numFmtId="181" fontId="15" fillId="15" borderId="25" xfId="0" applyNumberFormat="1" applyFont="1" applyFill="1" applyBorder="1" applyAlignment="1">
      <alignment horizontal="center" vertical="center"/>
    </xf>
    <xf numFmtId="181" fontId="4" fillId="15" borderId="27" xfId="0" applyNumberFormat="1" applyFont="1" applyFill="1" applyBorder="1" applyAlignment="1">
      <alignment horizontal="center" vertical="center"/>
    </xf>
    <xf numFmtId="181" fontId="4" fillId="15" borderId="30" xfId="0" applyNumberFormat="1" applyFont="1" applyFill="1" applyBorder="1" applyAlignment="1">
      <alignment horizontal="center" vertical="center"/>
    </xf>
    <xf numFmtId="0" fontId="4" fillId="15" borderId="0" xfId="0" applyFont="1" applyFill="1" applyAlignment="1">
      <alignment vertical="center"/>
    </xf>
    <xf numFmtId="181" fontId="4" fillId="15" borderId="29" xfId="0" applyNumberFormat="1" applyFont="1" applyFill="1" applyBorder="1" applyAlignment="1">
      <alignment horizontal="center" vertical="center"/>
    </xf>
    <xf numFmtId="181" fontId="4" fillId="15" borderId="71" xfId="0" applyNumberFormat="1" applyFont="1" applyFill="1" applyBorder="1" applyAlignment="1">
      <alignment horizontal="center" vertical="center"/>
    </xf>
    <xf numFmtId="181" fontId="4" fillId="15" borderId="22" xfId="0" applyNumberFormat="1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9" fontId="3" fillId="0" borderId="73" xfId="0" applyNumberFormat="1" applyFont="1" applyBorder="1" applyAlignment="1">
      <alignment horizontal="center" vertical="center"/>
    </xf>
    <xf numFmtId="9" fontId="3" fillId="0" borderId="74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181" fontId="4" fillId="15" borderId="76" xfId="0" applyNumberFormat="1" applyFont="1" applyFill="1" applyBorder="1" applyAlignment="1">
      <alignment horizontal="center" vertical="center"/>
    </xf>
    <xf numFmtId="181" fontId="4" fillId="15" borderId="77" xfId="0" applyNumberFormat="1" applyFont="1" applyFill="1" applyBorder="1" applyAlignment="1">
      <alignment horizontal="center" vertical="center"/>
    </xf>
    <xf numFmtId="0" fontId="13" fillId="3" borderId="7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6" fontId="7" fillId="0" borderId="59" xfId="0" applyNumberFormat="1" applyFont="1" applyBorder="1" applyAlignment="1">
      <alignment horizontal="center" vertical="center"/>
    </xf>
    <xf numFmtId="0" fontId="30" fillId="13" borderId="82" xfId="0" applyFont="1" applyFill="1" applyBorder="1" applyAlignment="1">
      <alignment horizontal="center" vertical="center"/>
    </xf>
    <xf numFmtId="0" fontId="30" fillId="13" borderId="11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10" fillId="0" borderId="57" xfId="0" applyFont="1" applyBorder="1" applyAlignment="1">
      <alignment vertical="center"/>
    </xf>
    <xf numFmtId="181" fontId="4" fillId="15" borderId="6" xfId="0" applyNumberFormat="1" applyFont="1" applyFill="1" applyBorder="1" applyAlignment="1">
      <alignment horizontal="center" vertical="center"/>
    </xf>
    <xf numFmtId="181" fontId="4" fillId="15" borderId="19" xfId="0" applyNumberFormat="1" applyFont="1" applyFill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176" fontId="3" fillId="2" borderId="83" xfId="0" applyNumberFormat="1" applyFont="1" applyFill="1" applyBorder="1" applyAlignment="1">
      <alignment horizontal="center" vertical="center"/>
    </xf>
    <xf numFmtId="9" fontId="3" fillId="2" borderId="36" xfId="0" applyNumberFormat="1" applyFont="1" applyFill="1" applyBorder="1" applyAlignment="1">
      <alignment horizontal="center" vertical="center"/>
    </xf>
    <xf numFmtId="0" fontId="13" fillId="3" borderId="81" xfId="0" applyFont="1" applyFill="1" applyBorder="1" applyAlignment="1">
      <alignment horizontal="center" vertical="center"/>
    </xf>
    <xf numFmtId="181" fontId="4" fillId="15" borderId="40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16" borderId="16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176" fontId="3" fillId="2" borderId="68" xfId="0" applyNumberFormat="1" applyFont="1" applyFill="1" applyBorder="1" applyAlignment="1">
      <alignment horizontal="center" vertical="center"/>
    </xf>
    <xf numFmtId="176" fontId="3" fillId="2" borderId="87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85" xfId="0" applyNumberFormat="1" applyFont="1" applyFill="1" applyBorder="1" applyAlignment="1">
      <alignment horizontal="center" vertical="center"/>
    </xf>
    <xf numFmtId="176" fontId="3" fillId="2" borderId="86" xfId="0" applyNumberFormat="1" applyFont="1" applyFill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9" fontId="3" fillId="2" borderId="58" xfId="0" applyNumberFormat="1" applyFont="1" applyFill="1" applyBorder="1" applyAlignment="1">
      <alignment horizontal="center" vertical="center"/>
    </xf>
    <xf numFmtId="9" fontId="3" fillId="2" borderId="88" xfId="0" applyNumberFormat="1" applyFont="1" applyFill="1" applyBorder="1" applyAlignment="1">
      <alignment horizontal="center" vertical="center"/>
    </xf>
    <xf numFmtId="9" fontId="3" fillId="2" borderId="59" xfId="0" applyNumberFormat="1" applyFont="1" applyFill="1" applyBorder="1" applyAlignment="1">
      <alignment horizontal="center" vertical="center"/>
    </xf>
    <xf numFmtId="9" fontId="3" fillId="2" borderId="61" xfId="0" applyNumberFormat="1" applyFont="1" applyFill="1" applyBorder="1" applyAlignment="1">
      <alignment horizontal="center" vertical="center"/>
    </xf>
    <xf numFmtId="9" fontId="3" fillId="2" borderId="60" xfId="0" applyNumberFormat="1" applyFont="1" applyFill="1" applyBorder="1" applyAlignment="1">
      <alignment horizontal="center" vertical="center"/>
    </xf>
    <xf numFmtId="9" fontId="3" fillId="2" borderId="62" xfId="0" applyNumberFormat="1" applyFont="1" applyFill="1" applyBorder="1" applyAlignment="1">
      <alignment horizontal="center" vertical="center"/>
    </xf>
    <xf numFmtId="181" fontId="13" fillId="14" borderId="21" xfId="0" applyNumberFormat="1" applyFont="1" applyFill="1" applyBorder="1" applyAlignment="1">
      <alignment horizontal="center" vertical="center"/>
    </xf>
    <xf numFmtId="0" fontId="13" fillId="14" borderId="21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13" fillId="3" borderId="77" xfId="0" applyFont="1" applyFill="1" applyBorder="1" applyAlignment="1">
      <alignment horizontal="center" vertical="center"/>
    </xf>
    <xf numFmtId="9" fontId="3" fillId="2" borderId="85" xfId="0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15" borderId="60" xfId="0" applyFont="1" applyFill="1" applyBorder="1" applyAlignment="1">
      <alignment horizontal="center" vertical="center" wrapText="1"/>
    </xf>
    <xf numFmtId="0" fontId="3" fillId="15" borderId="61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/>
    </xf>
    <xf numFmtId="0" fontId="3" fillId="15" borderId="59" xfId="0" applyFont="1" applyFill="1" applyBorder="1" applyAlignment="1">
      <alignment horizontal="center" vertical="center"/>
    </xf>
    <xf numFmtId="0" fontId="45" fillId="15" borderId="59" xfId="0" applyFont="1" applyFill="1" applyBorder="1" applyAlignment="1">
      <alignment horizontal="center" vertical="center"/>
    </xf>
    <xf numFmtId="0" fontId="44" fillId="15" borderId="59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3" fillId="15" borderId="59" xfId="0" applyFont="1" applyFill="1" applyBorder="1" applyAlignment="1">
      <alignment horizontal="center" vertical="center" wrapText="1"/>
    </xf>
    <xf numFmtId="0" fontId="3" fillId="15" borderId="38" xfId="0" applyFont="1" applyFill="1" applyBorder="1" applyAlignment="1">
      <alignment horizontal="center" vertical="center"/>
    </xf>
    <xf numFmtId="0" fontId="45" fillId="15" borderId="21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/>
    </xf>
    <xf numFmtId="0" fontId="45" fillId="15" borderId="19" xfId="0" applyFont="1" applyFill="1" applyBorder="1" applyAlignment="1">
      <alignment horizontal="center" vertical="center"/>
    </xf>
    <xf numFmtId="0" fontId="45" fillId="15" borderId="61" xfId="0" applyFont="1" applyFill="1" applyBorder="1" applyAlignment="1">
      <alignment horizontal="center" vertical="center"/>
    </xf>
    <xf numFmtId="0" fontId="44" fillId="15" borderId="10" xfId="0" applyFont="1" applyFill="1" applyBorder="1" applyAlignment="1">
      <alignment horizontal="center" vertical="center"/>
    </xf>
    <xf numFmtId="0" fontId="46" fillId="15" borderId="38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 wrapText="1"/>
    </xf>
    <xf numFmtId="0" fontId="46" fillId="15" borderId="40" xfId="0" applyFont="1" applyFill="1" applyBorder="1" applyAlignment="1">
      <alignment horizontal="center" vertical="center"/>
    </xf>
    <xf numFmtId="0" fontId="3" fillId="15" borderId="62" xfId="0" applyFont="1" applyFill="1" applyBorder="1" applyAlignment="1">
      <alignment horizontal="center" vertical="center"/>
    </xf>
    <xf numFmtId="0" fontId="45" fillId="15" borderId="62" xfId="0" applyFont="1" applyFill="1" applyBorder="1" applyAlignment="1">
      <alignment horizontal="center" vertical="center"/>
    </xf>
    <xf numFmtId="0" fontId="46" fillId="15" borderId="62" xfId="0" applyFont="1" applyFill="1" applyBorder="1" applyAlignment="1">
      <alignment horizontal="center" vertical="center"/>
    </xf>
    <xf numFmtId="0" fontId="46" fillId="15" borderId="31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 vertical="center" wrapText="1"/>
    </xf>
    <xf numFmtId="0" fontId="3" fillId="15" borderId="65" xfId="0" applyFont="1" applyFill="1" applyBorder="1" applyAlignment="1">
      <alignment horizontal="center" vertical="center"/>
    </xf>
    <xf numFmtId="0" fontId="3" fillId="15" borderId="59" xfId="0" applyFont="1" applyFill="1" applyBorder="1" applyAlignment="1">
      <alignment horizontal="center" vertical="center" shrinkToFit="1"/>
    </xf>
    <xf numFmtId="0" fontId="3" fillId="15" borderId="60" xfId="0" applyFont="1" applyFill="1" applyBorder="1" applyAlignment="1">
      <alignment horizontal="center" vertical="center" shrinkToFit="1"/>
    </xf>
    <xf numFmtId="0" fontId="10" fillId="15" borderId="59" xfId="0" applyFont="1" applyFill="1" applyBorder="1" applyAlignment="1">
      <alignment horizontal="center" vertical="center"/>
    </xf>
    <xf numFmtId="0" fontId="10" fillId="15" borderId="62" xfId="0" applyFont="1" applyFill="1" applyBorder="1" applyAlignment="1">
      <alignment horizontal="center" vertical="center"/>
    </xf>
    <xf numFmtId="0" fontId="3" fillId="15" borderId="6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45" fillId="15" borderId="60" xfId="0" applyFont="1" applyFill="1" applyBorder="1" applyAlignment="1">
      <alignment horizontal="center" vertical="center" wrapText="1"/>
    </xf>
    <xf numFmtId="0" fontId="45" fillId="15" borderId="5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44" fillId="0" borderId="90" xfId="0" applyFont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181" fontId="4" fillId="15" borderId="91" xfId="0" applyNumberFormat="1" applyFont="1" applyFill="1" applyBorder="1" applyAlignment="1">
      <alignment horizontal="center" vertical="center"/>
    </xf>
    <xf numFmtId="181" fontId="4" fillId="15" borderId="16" xfId="0" applyNumberFormat="1" applyFont="1" applyFill="1" applyBorder="1" applyAlignment="1">
      <alignment horizontal="center" vertical="center"/>
    </xf>
    <xf numFmtId="181" fontId="4" fillId="15" borderId="2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/>
    </xf>
    <xf numFmtId="9" fontId="3" fillId="0" borderId="92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/>
    </xf>
    <xf numFmtId="0" fontId="13" fillId="3" borderId="89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/>
    </xf>
    <xf numFmtId="181" fontId="13" fillId="3" borderId="71" xfId="0" applyNumberFormat="1" applyFont="1" applyFill="1" applyBorder="1" applyAlignment="1">
      <alignment horizontal="center" vertical="center"/>
    </xf>
    <xf numFmtId="0" fontId="13" fillId="3" borderId="94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3" fillId="15" borderId="37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6" fillId="15" borderId="17" xfId="0" applyFont="1" applyFill="1" applyBorder="1" applyAlignment="1">
      <alignment horizontal="center" vertical="center"/>
    </xf>
    <xf numFmtId="0" fontId="30" fillId="13" borderId="95" xfId="0" applyFont="1" applyFill="1" applyBorder="1" applyAlignment="1">
      <alignment horizontal="center" vertical="center"/>
    </xf>
    <xf numFmtId="0" fontId="3" fillId="15" borderId="37" xfId="0" applyFont="1" applyFill="1" applyBorder="1" applyAlignment="1">
      <alignment horizontal="center" vertical="center" wrapText="1"/>
    </xf>
    <xf numFmtId="0" fontId="45" fillId="15" borderId="37" xfId="0" applyFont="1" applyFill="1" applyBorder="1" applyAlignment="1">
      <alignment horizontal="center" vertical="center"/>
    </xf>
    <xf numFmtId="0" fontId="45" fillId="15" borderId="87" xfId="0" applyFont="1" applyFill="1" applyBorder="1" applyAlignment="1">
      <alignment horizontal="center" vertical="center" wrapText="1"/>
    </xf>
    <xf numFmtId="15" fontId="4" fillId="17" borderId="22" xfId="0" applyNumberFormat="1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/>
    </xf>
    <xf numFmtId="0" fontId="4" fillId="15" borderId="30" xfId="0" applyFont="1" applyFill="1" applyBorder="1" applyAlignment="1">
      <alignment horizontal="center" vertical="center"/>
    </xf>
    <xf numFmtId="0" fontId="4" fillId="15" borderId="21" xfId="0" quotePrefix="1" applyFont="1" applyFill="1" applyBorder="1" applyAlignment="1">
      <alignment horizontal="center" vertical="center"/>
    </xf>
    <xf numFmtId="182" fontId="4" fillId="15" borderId="17" xfId="0" applyNumberFormat="1" applyFont="1" applyFill="1" applyBorder="1" applyAlignment="1">
      <alignment horizontal="center" vertical="center"/>
    </xf>
    <xf numFmtId="182" fontId="4" fillId="15" borderId="17" xfId="35" applyNumberFormat="1" applyFont="1" applyFill="1" applyBorder="1" applyAlignment="1">
      <alignment horizontal="center" vertical="center"/>
    </xf>
    <xf numFmtId="182" fontId="4" fillId="15" borderId="21" xfId="35" quotePrefix="1" applyNumberFormat="1" applyFont="1" applyFill="1" applyBorder="1" applyAlignment="1">
      <alignment horizontal="center" vertical="center"/>
    </xf>
    <xf numFmtId="182" fontId="4" fillId="15" borderId="18" xfId="35" applyNumberFormat="1" applyFont="1" applyFill="1" applyBorder="1" applyAlignment="1">
      <alignment horizontal="center" vertical="center"/>
    </xf>
    <xf numFmtId="182" fontId="4" fillId="15" borderId="21" xfId="0" quotePrefix="1" applyNumberFormat="1" applyFont="1" applyFill="1" applyBorder="1" applyAlignment="1">
      <alignment horizontal="center" vertical="center"/>
    </xf>
    <xf numFmtId="182" fontId="4" fillId="15" borderId="1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vertical="center"/>
    </xf>
    <xf numFmtId="0" fontId="4" fillId="15" borderId="18" xfId="0" applyFont="1" applyFill="1" applyBorder="1" applyAlignment="1">
      <alignment vertical="center"/>
    </xf>
    <xf numFmtId="0" fontId="4" fillId="15" borderId="21" xfId="0" quotePrefix="1" applyFont="1" applyFill="1" applyBorder="1" applyAlignment="1">
      <alignment vertical="center"/>
    </xf>
    <xf numFmtId="0" fontId="4" fillId="15" borderId="17" xfId="35" applyNumberFormat="1" applyFont="1" applyFill="1" applyBorder="1" applyAlignment="1">
      <alignment horizontal="center" vertical="center"/>
    </xf>
    <xf numFmtId="0" fontId="4" fillId="15" borderId="18" xfId="35" applyNumberFormat="1" applyFont="1" applyFill="1" applyBorder="1" applyAlignment="1">
      <alignment horizontal="center" vertical="center"/>
    </xf>
    <xf numFmtId="0" fontId="4" fillId="15" borderId="21" xfId="35" quotePrefix="1" applyNumberFormat="1" applyFont="1" applyFill="1" applyBorder="1" applyAlignment="1">
      <alignment horizontal="center" vertical="center"/>
    </xf>
    <xf numFmtId="0" fontId="4" fillId="15" borderId="23" xfId="0" applyFont="1" applyFill="1" applyBorder="1" applyAlignment="1">
      <alignment horizontal="center" vertical="center"/>
    </xf>
    <xf numFmtId="0" fontId="4" fillId="15" borderId="23" xfId="0" quotePrefix="1" applyFont="1" applyFill="1" applyBorder="1" applyAlignment="1">
      <alignment horizontal="center" vertical="center"/>
    </xf>
    <xf numFmtId="0" fontId="4" fillId="15" borderId="27" xfId="0" applyFont="1" applyFill="1" applyBorder="1" applyAlignment="1">
      <alignment horizontal="center" vertical="center"/>
    </xf>
    <xf numFmtId="0" fontId="4" fillId="15" borderId="25" xfId="0" quotePrefix="1" applyFont="1" applyFill="1" applyBorder="1" applyAlignment="1">
      <alignment horizontal="center" vertical="center"/>
    </xf>
    <xf numFmtId="181" fontId="13" fillId="3" borderId="22" xfId="0" applyNumberFormat="1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14" fontId="4" fillId="15" borderId="21" xfId="0" quotePrefix="1" applyNumberFormat="1" applyFont="1" applyFill="1" applyBorder="1" applyAlignment="1">
      <alignment horizontal="center" vertical="center"/>
    </xf>
    <xf numFmtId="182" fontId="4" fillId="15" borderId="29" xfId="0" applyNumberFormat="1" applyFont="1" applyFill="1" applyBorder="1" applyAlignment="1">
      <alignment horizontal="center" vertical="center"/>
    </xf>
    <xf numFmtId="0" fontId="4" fillId="15" borderId="28" xfId="0" applyFont="1" applyFill="1" applyBorder="1" applyAlignment="1">
      <alignment horizontal="center" vertical="center"/>
    </xf>
    <xf numFmtId="0" fontId="4" fillId="15" borderId="16" xfId="0" quotePrefix="1" applyFont="1" applyFill="1" applyBorder="1" applyAlignment="1">
      <alignment horizontal="center" vertical="center"/>
    </xf>
    <xf numFmtId="0" fontId="4" fillId="15" borderId="69" xfId="0" applyFont="1" applyFill="1" applyBorder="1" applyAlignment="1">
      <alignment horizontal="center" vertical="center"/>
    </xf>
    <xf numFmtId="0" fontId="4" fillId="17" borderId="17" xfId="0" applyFont="1" applyFill="1" applyBorder="1" applyAlignment="1">
      <alignment vertical="center"/>
    </xf>
    <xf numFmtId="0" fontId="4" fillId="17" borderId="18" xfId="0" applyFont="1" applyFill="1" applyBorder="1" applyAlignment="1">
      <alignment vertical="center"/>
    </xf>
    <xf numFmtId="0" fontId="4" fillId="17" borderId="21" xfId="0" quotePrefix="1" applyFont="1" applyFill="1" applyBorder="1" applyAlignment="1">
      <alignment vertical="center"/>
    </xf>
    <xf numFmtId="0" fontId="4" fillId="17" borderId="27" xfId="0" applyFont="1" applyFill="1" applyBorder="1" applyAlignment="1">
      <alignment vertical="center"/>
    </xf>
    <xf numFmtId="0" fontId="4" fillId="17" borderId="25" xfId="0" quotePrefix="1" applyFont="1" applyFill="1" applyBorder="1" applyAlignment="1">
      <alignment vertical="center"/>
    </xf>
    <xf numFmtId="0" fontId="4" fillId="17" borderId="30" xfId="0" applyFont="1" applyFill="1" applyBorder="1" applyAlignment="1">
      <alignment vertical="center"/>
    </xf>
    <xf numFmtId="0" fontId="4" fillId="15" borderId="19" xfId="0" quotePrefix="1" applyFont="1" applyFill="1" applyBorder="1" applyAlignment="1">
      <alignment horizontal="center" vertical="center"/>
    </xf>
    <xf numFmtId="0" fontId="4" fillId="15" borderId="39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84" xfId="0" applyFont="1" applyFill="1" applyBorder="1" applyAlignment="1">
      <alignment horizontal="center" vertical="center"/>
    </xf>
    <xf numFmtId="0" fontId="4" fillId="15" borderId="89" xfId="0" quotePrefix="1" applyFont="1" applyFill="1" applyBorder="1" applyAlignment="1">
      <alignment horizontal="center" vertical="center"/>
    </xf>
    <xf numFmtId="0" fontId="4" fillId="15" borderId="81" xfId="0" applyFont="1" applyFill="1" applyBorder="1" applyAlignment="1">
      <alignment horizontal="center" vertical="center"/>
    </xf>
    <xf numFmtId="0" fontId="4" fillId="15" borderId="29" xfId="0" applyFont="1" applyFill="1" applyBorder="1" applyAlignment="1">
      <alignment horizontal="center" vertical="center"/>
    </xf>
    <xf numFmtId="0" fontId="4" fillId="17" borderId="19" xfId="0" quotePrefix="1" applyFont="1" applyFill="1" applyBorder="1" applyAlignment="1">
      <alignment horizontal="center" vertical="center"/>
    </xf>
    <xf numFmtId="0" fontId="4" fillId="15" borderId="27" xfId="0" applyFont="1" applyFill="1" applyBorder="1" applyAlignment="1">
      <alignment vertical="center"/>
    </xf>
    <xf numFmtId="0" fontId="4" fillId="15" borderId="30" xfId="0" applyFont="1" applyFill="1" applyBorder="1" applyAlignment="1">
      <alignment vertical="center"/>
    </xf>
    <xf numFmtId="0" fontId="4" fillId="15" borderId="25" xfId="0" quotePrefix="1" applyFont="1" applyFill="1" applyBorder="1" applyAlignment="1">
      <alignment vertical="center"/>
    </xf>
    <xf numFmtId="0" fontId="4" fillId="15" borderId="27" xfId="35" applyNumberFormat="1" applyFont="1" applyFill="1" applyBorder="1" applyAlignment="1">
      <alignment horizontal="center" vertical="center"/>
    </xf>
    <xf numFmtId="0" fontId="4" fillId="15" borderId="30" xfId="35" applyNumberFormat="1" applyFont="1" applyFill="1" applyBorder="1" applyAlignment="1">
      <alignment horizontal="center" vertical="center"/>
    </xf>
    <xf numFmtId="0" fontId="4" fillId="15" borderId="25" xfId="35" quotePrefix="1" applyNumberFormat="1" applyFont="1" applyFill="1" applyBorder="1" applyAlignment="1">
      <alignment horizontal="center" vertical="center"/>
    </xf>
    <xf numFmtId="0" fontId="4" fillId="15" borderId="18" xfId="0" quotePrefix="1" applyFont="1" applyFill="1" applyBorder="1" applyAlignment="1">
      <alignment horizontal="center" vertical="center"/>
    </xf>
    <xf numFmtId="0" fontId="4" fillId="15" borderId="22" xfId="35" applyNumberFormat="1" applyFont="1" applyFill="1" applyBorder="1" applyAlignment="1">
      <alignment horizontal="center" vertical="center"/>
    </xf>
    <xf numFmtId="0" fontId="4" fillId="15" borderId="19" xfId="35" quotePrefix="1" applyNumberFormat="1" applyFont="1" applyFill="1" applyBorder="1" applyAlignment="1">
      <alignment horizontal="center" vertical="center"/>
    </xf>
    <xf numFmtId="0" fontId="4" fillId="15" borderId="6" xfId="35" applyNumberFormat="1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vertical="center"/>
    </xf>
    <xf numFmtId="0" fontId="4" fillId="17" borderId="22" xfId="0" applyFont="1" applyFill="1" applyBorder="1" applyAlignment="1">
      <alignment vertical="center"/>
    </xf>
    <xf numFmtId="0" fontId="4" fillId="17" borderId="17" xfId="0" applyFont="1" applyFill="1" applyBorder="1" applyAlignment="1">
      <alignment horizontal="center" vertical="center"/>
    </xf>
    <xf numFmtId="0" fontId="4" fillId="17" borderId="21" xfId="0" quotePrefix="1" applyFont="1" applyFill="1" applyBorder="1" applyAlignment="1">
      <alignment horizontal="center" vertical="center"/>
    </xf>
    <xf numFmtId="0" fontId="4" fillId="17" borderId="18" xfId="0" applyFont="1" applyFill="1" applyBorder="1" applyAlignment="1">
      <alignment horizontal="center" vertical="center"/>
    </xf>
    <xf numFmtId="0" fontId="4" fillId="15" borderId="24" xfId="0" applyFont="1" applyFill="1" applyBorder="1" applyAlignment="1">
      <alignment horizontal="center" vertical="center"/>
    </xf>
    <xf numFmtId="0" fontId="3" fillId="2" borderId="96" xfId="0" applyFont="1" applyFill="1" applyBorder="1" applyAlignment="1">
      <alignment horizontal="center" vertical="center"/>
    </xf>
    <xf numFmtId="0" fontId="13" fillId="3" borderId="97" xfId="0" applyFont="1" applyFill="1" applyBorder="1" applyAlignment="1">
      <alignment horizontal="center" vertical="center"/>
    </xf>
    <xf numFmtId="0" fontId="4" fillId="15" borderId="97" xfId="0" applyFont="1" applyFill="1" applyBorder="1" applyAlignment="1">
      <alignment horizontal="center" vertical="center"/>
    </xf>
    <xf numFmtId="0" fontId="4" fillId="15" borderId="89" xfId="0" applyFont="1" applyFill="1" applyBorder="1" applyAlignment="1">
      <alignment horizontal="center" vertical="center"/>
    </xf>
    <xf numFmtId="0" fontId="15" fillId="15" borderId="17" xfId="1" applyFont="1" applyFill="1" applyBorder="1" applyAlignment="1">
      <alignment horizontal="center" vertical="center"/>
    </xf>
    <xf numFmtId="0" fontId="15" fillId="15" borderId="21" xfId="1" applyFont="1" applyFill="1" applyBorder="1" applyAlignment="1">
      <alignment horizontal="center" vertical="center"/>
    </xf>
    <xf numFmtId="0" fontId="15" fillId="15" borderId="18" xfId="1" applyFont="1" applyFill="1" applyBorder="1" applyAlignment="1">
      <alignment horizontal="center" vertical="center"/>
    </xf>
    <xf numFmtId="0" fontId="4" fillId="15" borderId="22" xfId="1" applyFont="1" applyFill="1" applyBorder="1" applyAlignment="1">
      <alignment horizontal="center" vertical="center"/>
    </xf>
    <xf numFmtId="0" fontId="4" fillId="15" borderId="19" xfId="1" applyFont="1" applyFill="1" applyBorder="1" applyAlignment="1">
      <alignment horizontal="center" vertical="center"/>
    </xf>
    <xf numFmtId="0" fontId="4" fillId="15" borderId="6" xfId="1" applyFont="1" applyFill="1" applyBorder="1" applyAlignment="1">
      <alignment horizontal="center" vertical="center"/>
    </xf>
    <xf numFmtId="0" fontId="4" fillId="15" borderId="17" xfId="1" applyFont="1" applyFill="1" applyBorder="1" applyAlignment="1">
      <alignment horizontal="center" vertical="center"/>
    </xf>
    <xf numFmtId="0" fontId="4" fillId="15" borderId="21" xfId="1" applyFont="1" applyFill="1" applyBorder="1" applyAlignment="1">
      <alignment horizontal="center" vertical="center"/>
    </xf>
    <xf numFmtId="0" fontId="4" fillId="15" borderId="18" xfId="1" applyFont="1" applyFill="1" applyBorder="1" applyAlignment="1">
      <alignment horizontal="center" vertical="center"/>
    </xf>
    <xf numFmtId="0" fontId="15" fillId="18" borderId="17" xfId="1" quotePrefix="1" applyFont="1" applyFill="1" applyBorder="1" applyAlignment="1">
      <alignment horizontal="center" vertical="center"/>
    </xf>
    <xf numFmtId="0" fontId="15" fillId="18" borderId="21" xfId="1" applyFont="1" applyFill="1" applyBorder="1" applyAlignment="1">
      <alignment horizontal="center" vertical="center"/>
    </xf>
    <xf numFmtId="0" fontId="14" fillId="18" borderId="18" xfId="1" applyFont="1" applyFill="1" applyBorder="1" applyAlignment="1">
      <alignment horizontal="center" vertical="center"/>
    </xf>
    <xf numFmtId="0" fontId="14" fillId="18" borderId="17" xfId="1" quotePrefix="1" applyFont="1" applyFill="1" applyBorder="1" applyAlignment="1">
      <alignment horizontal="center" vertical="center"/>
    </xf>
    <xf numFmtId="0" fontId="15" fillId="15" borderId="17" xfId="1" quotePrefix="1" applyFont="1" applyFill="1" applyBorder="1" applyAlignment="1">
      <alignment horizontal="center" vertical="center"/>
    </xf>
    <xf numFmtId="0" fontId="14" fillId="22" borderId="22" xfId="0" applyFont="1" applyFill="1" applyBorder="1" applyAlignment="1">
      <alignment horizontal="center" vertical="center"/>
    </xf>
    <xf numFmtId="0" fontId="14" fillId="22" borderId="21" xfId="0" applyFont="1" applyFill="1" applyBorder="1" applyAlignment="1">
      <alignment horizontal="center" vertical="center"/>
    </xf>
    <xf numFmtId="0" fontId="14" fillId="22" borderId="19" xfId="0" applyFont="1" applyFill="1" applyBorder="1" applyAlignment="1">
      <alignment horizontal="center" vertical="center"/>
    </xf>
    <xf numFmtId="0" fontId="4" fillId="15" borderId="8" xfId="0" applyFont="1" applyFill="1" applyBorder="1" applyAlignment="1">
      <alignment horizontal="center" vertical="center"/>
    </xf>
    <xf numFmtId="0" fontId="44" fillId="21" borderId="87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7" fillId="0" borderId="0" xfId="28" applyFont="1" applyAlignment="1">
      <alignment horizontal="center" vertical="center"/>
    </xf>
    <xf numFmtId="180" fontId="30" fillId="0" borderId="0" xfId="28" applyNumberFormat="1" applyFont="1" applyAlignment="1">
      <alignment horizontal="center" vertical="center"/>
    </xf>
    <xf numFmtId="0" fontId="32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40" fillId="12" borderId="17" xfId="0" applyFont="1" applyFill="1" applyBorder="1" applyAlignment="1">
      <alignment horizontal="center" vertical="center"/>
    </xf>
    <xf numFmtId="0" fontId="40" fillId="12" borderId="18" xfId="0" applyFont="1" applyFill="1" applyBorder="1" applyAlignment="1">
      <alignment horizontal="center" vertical="center"/>
    </xf>
    <xf numFmtId="180" fontId="30" fillId="13" borderId="52" xfId="0" applyNumberFormat="1" applyFont="1" applyFill="1" applyBorder="1" applyAlignment="1">
      <alignment horizontal="center" vertical="center"/>
    </xf>
    <xf numFmtId="180" fontId="30" fillId="13" borderId="16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5" fontId="4" fillId="11" borderId="17" xfId="0" applyNumberFormat="1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15" fontId="4" fillId="20" borderId="29" xfId="0" applyNumberFormat="1" applyFont="1" applyFill="1" applyBorder="1" applyAlignment="1">
      <alignment horizontal="center" vertical="center"/>
    </xf>
    <xf numFmtId="0" fontId="4" fillId="20" borderId="21" xfId="0" applyFont="1" applyFill="1" applyBorder="1" applyAlignment="1">
      <alignment horizontal="center" vertical="center"/>
    </xf>
    <xf numFmtId="0" fontId="4" fillId="20" borderId="18" xfId="0" applyFont="1" applyFill="1" applyBorder="1" applyAlignment="1">
      <alignment horizontal="center" vertical="center"/>
    </xf>
    <xf numFmtId="15" fontId="4" fillId="12" borderId="17" xfId="0" applyNumberFormat="1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/>
    </xf>
    <xf numFmtId="15" fontId="4" fillId="18" borderId="29" xfId="0" applyNumberFormat="1" applyFont="1" applyFill="1" applyBorder="1" applyAlignment="1">
      <alignment horizontal="center" vertical="center"/>
    </xf>
    <xf numFmtId="0" fontId="4" fillId="18" borderId="21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15" fontId="4" fillId="19" borderId="17" xfId="0" applyNumberFormat="1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15" fontId="4" fillId="11" borderId="28" xfId="0" applyNumberFormat="1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15" fontId="4" fillId="18" borderId="28" xfId="0" applyNumberFormat="1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15" fontId="4" fillId="19" borderId="21" xfId="0" applyNumberFormat="1" applyFont="1" applyFill="1" applyBorder="1" applyAlignment="1">
      <alignment horizontal="center" vertical="center"/>
    </xf>
    <xf numFmtId="15" fontId="4" fillId="19" borderId="18" xfId="0" applyNumberFormat="1" applyFont="1" applyFill="1" applyBorder="1" applyAlignment="1">
      <alignment horizontal="center" vertical="center"/>
    </xf>
    <xf numFmtId="15" fontId="4" fillId="18" borderId="17" xfId="0" applyNumberFormat="1" applyFont="1" applyFill="1" applyBorder="1" applyAlignment="1">
      <alignment horizontal="center" vertical="center"/>
    </xf>
    <xf numFmtId="15" fontId="4" fillId="22" borderId="27" xfId="0" applyNumberFormat="1" applyFont="1" applyFill="1" applyBorder="1" applyAlignment="1">
      <alignment horizontal="center" vertical="center"/>
    </xf>
    <xf numFmtId="0" fontId="4" fillId="22" borderId="25" xfId="0" applyFont="1" applyFill="1" applyBorder="1" applyAlignment="1">
      <alignment horizontal="center" vertical="center"/>
    </xf>
    <xf numFmtId="0" fontId="4" fillId="22" borderId="30" xfId="0" applyFont="1" applyFill="1" applyBorder="1" applyAlignment="1">
      <alignment horizontal="center" vertical="center"/>
    </xf>
    <xf numFmtId="15" fontId="4" fillId="18" borderId="27" xfId="0" applyNumberFormat="1" applyFont="1" applyFill="1" applyBorder="1" applyAlignment="1">
      <alignment horizontal="center" vertical="center"/>
    </xf>
    <xf numFmtId="15" fontId="4" fillId="18" borderId="25" xfId="0" applyNumberFormat="1" applyFont="1" applyFill="1" applyBorder="1" applyAlignment="1">
      <alignment horizontal="center" vertical="center"/>
    </xf>
    <xf numFmtId="15" fontId="4" fillId="18" borderId="30" xfId="0" applyNumberFormat="1" applyFont="1" applyFill="1" applyBorder="1" applyAlignment="1">
      <alignment horizontal="center" vertical="center"/>
    </xf>
    <xf numFmtId="15" fontId="4" fillId="18" borderId="21" xfId="0" applyNumberFormat="1" applyFont="1" applyFill="1" applyBorder="1" applyAlignment="1">
      <alignment horizontal="center" vertical="center"/>
    </xf>
    <xf numFmtId="15" fontId="4" fillId="18" borderId="69" xfId="0" applyNumberFormat="1" applyFont="1" applyFill="1" applyBorder="1" applyAlignment="1">
      <alignment horizontal="center" vertical="center"/>
    </xf>
    <xf numFmtId="15" fontId="4" fillId="18" borderId="18" xfId="0" applyNumberFormat="1" applyFont="1" applyFill="1" applyBorder="1" applyAlignment="1">
      <alignment horizontal="center" vertical="center"/>
    </xf>
    <xf numFmtId="15" fontId="4" fillId="15" borderId="28" xfId="0" applyNumberFormat="1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/>
    </xf>
    <xf numFmtId="15" fontId="4" fillId="19" borderId="28" xfId="0" applyNumberFormat="1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15" fontId="4" fillId="15" borderId="29" xfId="0" applyNumberFormat="1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15" fontId="4" fillId="15" borderId="17" xfId="0" applyNumberFormat="1" applyFont="1" applyFill="1" applyBorder="1" applyAlignment="1">
      <alignment horizontal="center" vertical="center"/>
    </xf>
    <xf numFmtId="15" fontId="4" fillId="19" borderId="69" xfId="0" applyNumberFormat="1" applyFont="1" applyFill="1" applyBorder="1" applyAlignment="1">
      <alignment horizontal="center" vertical="center"/>
    </xf>
    <xf numFmtId="15" fontId="4" fillId="15" borderId="21" xfId="0" applyNumberFormat="1" applyFont="1" applyFill="1" applyBorder="1" applyAlignment="1">
      <alignment horizontal="center" vertical="center"/>
    </xf>
    <xf numFmtId="15" fontId="4" fillId="15" borderId="18" xfId="0" applyNumberFormat="1" applyFont="1" applyFill="1" applyBorder="1" applyAlignment="1">
      <alignment horizontal="center" vertical="center"/>
    </xf>
    <xf numFmtId="15" fontId="4" fillId="23" borderId="17" xfId="0" applyNumberFormat="1" applyFont="1" applyFill="1" applyBorder="1" applyAlignment="1">
      <alignment horizontal="center" vertical="center"/>
    </xf>
    <xf numFmtId="0" fontId="4" fillId="23" borderId="21" xfId="0" applyFont="1" applyFill="1" applyBorder="1" applyAlignment="1">
      <alignment horizontal="center" vertical="center"/>
    </xf>
    <xf numFmtId="0" fontId="4" fillId="23" borderId="18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 shrinkToFit="1"/>
    </xf>
    <xf numFmtId="15" fontId="4" fillId="23" borderId="21" xfId="0" applyNumberFormat="1" applyFont="1" applyFill="1" applyBorder="1" applyAlignment="1">
      <alignment horizontal="center" vertical="center"/>
    </xf>
    <xf numFmtId="15" fontId="4" fillId="23" borderId="69" xfId="0" applyNumberFormat="1" applyFont="1" applyFill="1" applyBorder="1" applyAlignment="1">
      <alignment horizontal="center" vertical="center"/>
    </xf>
    <xf numFmtId="15" fontId="4" fillId="23" borderId="18" xfId="0" applyNumberFormat="1" applyFont="1" applyFill="1" applyBorder="1" applyAlignment="1">
      <alignment horizontal="center" vertical="center"/>
    </xf>
    <xf numFmtId="15" fontId="4" fillId="23" borderId="29" xfId="0" applyNumberFormat="1" applyFont="1" applyFill="1" applyBorder="1" applyAlignment="1">
      <alignment horizontal="center" vertical="center"/>
    </xf>
    <xf numFmtId="15" fontId="4" fillId="15" borderId="69" xfId="0" applyNumberFormat="1" applyFont="1" applyFill="1" applyBorder="1" applyAlignment="1">
      <alignment horizontal="center" vertical="center"/>
    </xf>
    <xf numFmtId="14" fontId="4" fillId="15" borderId="27" xfId="0" applyNumberFormat="1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0" fontId="4" fillId="15" borderId="30" xfId="0" applyFont="1" applyFill="1" applyBorder="1" applyAlignment="1">
      <alignment horizontal="center" vertical="center"/>
    </xf>
    <xf numFmtId="15" fontId="4" fillId="20" borderId="17" xfId="0" applyNumberFormat="1" applyFont="1" applyFill="1" applyBorder="1" applyAlignment="1">
      <alignment horizontal="center" vertical="center"/>
    </xf>
    <xf numFmtId="15" fontId="4" fillId="22" borderId="17" xfId="0" applyNumberFormat="1" applyFont="1" applyFill="1" applyBorder="1" applyAlignment="1">
      <alignment horizontal="center" vertical="center"/>
    </xf>
    <xf numFmtId="0" fontId="4" fillId="22" borderId="21" xfId="0" applyFont="1" applyFill="1" applyBorder="1" applyAlignment="1">
      <alignment horizontal="center" vertical="center"/>
    </xf>
    <xf numFmtId="0" fontId="4" fillId="22" borderId="18" xfId="0" applyFont="1" applyFill="1" applyBorder="1" applyAlignment="1">
      <alignment horizontal="center" vertical="center"/>
    </xf>
    <xf numFmtId="14" fontId="4" fillId="15" borderId="17" xfId="0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center" vertical="center" wrapText="1" shrinkToFit="1"/>
    </xf>
    <xf numFmtId="0" fontId="3" fillId="0" borderId="47" xfId="0" applyFont="1" applyBorder="1" applyAlignment="1">
      <alignment horizontal="center" vertical="center" wrapText="1" shrinkToFit="1"/>
    </xf>
    <xf numFmtId="0" fontId="8" fillId="0" borderId="4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 shrinkToFit="1"/>
    </xf>
    <xf numFmtId="0" fontId="9" fillId="0" borderId="46" xfId="0" applyFont="1" applyBorder="1" applyAlignment="1">
      <alignment horizontal="center" vertical="center" wrapText="1" shrinkToFit="1"/>
    </xf>
    <xf numFmtId="0" fontId="9" fillId="0" borderId="47" xfId="0" applyFont="1" applyBorder="1" applyAlignment="1">
      <alignment horizontal="center" vertical="center" wrapText="1" shrinkToFit="1"/>
    </xf>
    <xf numFmtId="0" fontId="4" fillId="18" borderId="25" xfId="0" applyFont="1" applyFill="1" applyBorder="1" applyAlignment="1">
      <alignment horizontal="center" vertical="center"/>
    </xf>
    <xf numFmtId="0" fontId="4" fillId="18" borderId="30" xfId="0" applyFont="1" applyFill="1" applyBorder="1" applyAlignment="1">
      <alignment horizontal="center" vertical="center"/>
    </xf>
    <xf numFmtId="15" fontId="4" fillId="12" borderId="40" xfId="0" applyNumberFormat="1" applyFont="1" applyFill="1" applyBorder="1" applyAlignment="1">
      <alignment horizontal="center" vertical="center"/>
    </xf>
    <xf numFmtId="15" fontId="4" fillId="12" borderId="25" xfId="0" applyNumberFormat="1" applyFont="1" applyFill="1" applyBorder="1" applyAlignment="1">
      <alignment horizontal="center" vertical="center"/>
    </xf>
    <xf numFmtId="15" fontId="4" fillId="12" borderId="30" xfId="0" applyNumberFormat="1" applyFont="1" applyFill="1" applyBorder="1" applyAlignment="1">
      <alignment horizontal="center" vertical="center"/>
    </xf>
    <xf numFmtId="15" fontId="4" fillId="11" borderId="27" xfId="0" applyNumberFormat="1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15" fontId="4" fillId="12" borderId="21" xfId="0" applyNumberFormat="1" applyFont="1" applyFill="1" applyBorder="1" applyAlignment="1">
      <alignment horizontal="center" vertical="center"/>
    </xf>
    <xf numFmtId="15" fontId="4" fillId="12" borderId="18" xfId="0" applyNumberFormat="1" applyFont="1" applyFill="1" applyBorder="1" applyAlignment="1">
      <alignment horizontal="center" vertical="center"/>
    </xf>
    <xf numFmtId="15" fontId="4" fillId="11" borderId="21" xfId="0" applyNumberFormat="1" applyFont="1" applyFill="1" applyBorder="1" applyAlignment="1">
      <alignment horizontal="center" vertical="center"/>
    </xf>
    <xf numFmtId="15" fontId="4" fillId="11" borderId="18" xfId="0" applyNumberFormat="1" applyFont="1" applyFill="1" applyBorder="1" applyAlignment="1">
      <alignment horizontal="center" vertical="center"/>
    </xf>
    <xf numFmtId="15" fontId="4" fillId="19" borderId="23" xfId="0" applyNumberFormat="1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 shrinkToFit="1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 shrinkToFit="1"/>
    </xf>
    <xf numFmtId="15" fontId="4" fillId="12" borderId="27" xfId="0" applyNumberFormat="1" applyFont="1" applyFill="1" applyBorder="1" applyAlignment="1">
      <alignment horizontal="center" vertical="center"/>
    </xf>
    <xf numFmtId="0" fontId="4" fillId="12" borderId="25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5" fontId="4" fillId="11" borderId="25" xfId="0" applyNumberFormat="1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 shrinkToFit="1"/>
    </xf>
    <xf numFmtId="15" fontId="4" fillId="12" borderId="84" xfId="0" applyNumberFormat="1" applyFont="1" applyFill="1" applyBorder="1" applyAlignment="1">
      <alignment horizontal="center" vertical="center"/>
    </xf>
    <xf numFmtId="15" fontId="4" fillId="12" borderId="89" xfId="0" applyNumberFormat="1" applyFont="1" applyFill="1" applyBorder="1" applyAlignment="1">
      <alignment horizontal="center" vertical="center"/>
    </xf>
    <xf numFmtId="15" fontId="4" fillId="12" borderId="81" xfId="0" applyNumberFormat="1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5" fontId="4" fillId="11" borderId="39" xfId="0" applyNumberFormat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 shrinkToFit="1"/>
    </xf>
    <xf numFmtId="14" fontId="4" fillId="12" borderId="21" xfId="0" applyNumberFormat="1" applyFont="1" applyFill="1" applyBorder="1" applyAlignment="1">
      <alignment horizontal="center" vertical="center"/>
    </xf>
    <xf numFmtId="14" fontId="4" fillId="12" borderId="18" xfId="0" applyNumberFormat="1" applyFont="1" applyFill="1" applyBorder="1" applyAlignment="1">
      <alignment horizontal="center" vertical="center"/>
    </xf>
    <xf numFmtId="14" fontId="4" fillId="15" borderId="21" xfId="0" applyNumberFormat="1" applyFont="1" applyFill="1" applyBorder="1" applyAlignment="1">
      <alignment horizontal="center" vertical="center"/>
    </xf>
    <xf numFmtId="14" fontId="4" fillId="15" borderId="18" xfId="0" applyNumberFormat="1" applyFont="1" applyFill="1" applyBorder="1" applyAlignment="1">
      <alignment horizontal="center" vertical="center"/>
    </xf>
    <xf numFmtId="14" fontId="4" fillId="11" borderId="21" xfId="0" applyNumberFormat="1" applyFont="1" applyFill="1" applyBorder="1" applyAlignment="1">
      <alignment horizontal="center" vertical="center"/>
    </xf>
    <xf numFmtId="14" fontId="4" fillId="11" borderId="18" xfId="0" applyNumberFormat="1" applyFont="1" applyFill="1" applyBorder="1" applyAlignment="1">
      <alignment horizontal="center" vertical="center"/>
    </xf>
    <xf numFmtId="14" fontId="4" fillId="18" borderId="21" xfId="0" applyNumberFormat="1" applyFont="1" applyFill="1" applyBorder="1" applyAlignment="1">
      <alignment horizontal="center" vertical="center"/>
    </xf>
    <xf numFmtId="14" fontId="4" fillId="18" borderId="18" xfId="0" applyNumberFormat="1" applyFont="1" applyFill="1" applyBorder="1" applyAlignment="1">
      <alignment horizontal="center" vertical="center"/>
    </xf>
    <xf numFmtId="15" fontId="4" fillId="15" borderId="2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5" fontId="4" fillId="24" borderId="17" xfId="0" applyNumberFormat="1" applyFont="1" applyFill="1" applyBorder="1" applyAlignment="1">
      <alignment horizontal="center" vertical="center"/>
    </xf>
    <xf numFmtId="15" fontId="4" fillId="24" borderId="21" xfId="0" applyNumberFormat="1" applyFont="1" applyFill="1" applyBorder="1" applyAlignment="1">
      <alignment horizontal="center" vertical="center"/>
    </xf>
    <xf numFmtId="15" fontId="4" fillId="24" borderId="18" xfId="0" applyNumberFormat="1" applyFont="1" applyFill="1" applyBorder="1" applyAlignment="1">
      <alignment horizontal="center" vertical="center"/>
    </xf>
    <xf numFmtId="179" fontId="4" fillId="23" borderId="17" xfId="0" applyNumberFormat="1" applyFont="1" applyFill="1" applyBorder="1" applyAlignment="1">
      <alignment horizontal="center" vertical="center"/>
    </xf>
    <xf numFmtId="0" fontId="4" fillId="23" borderId="10" xfId="0" applyFont="1" applyFill="1" applyBorder="1" applyAlignment="1">
      <alignment horizontal="center" vertical="center"/>
    </xf>
    <xf numFmtId="15" fontId="15" fillId="15" borderId="29" xfId="0" applyNumberFormat="1" applyFont="1" applyFill="1" applyBorder="1" applyAlignment="1">
      <alignment horizontal="center" vertical="center"/>
    </xf>
    <xf numFmtId="0" fontId="15" fillId="15" borderId="21" xfId="0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15" fontId="15" fillId="12" borderId="29" xfId="0" applyNumberFormat="1" applyFont="1" applyFill="1" applyBorder="1" applyAlignment="1">
      <alignment horizontal="center" vertical="center"/>
    </xf>
    <xf numFmtId="15" fontId="15" fillId="12" borderId="21" xfId="0" applyNumberFormat="1" applyFont="1" applyFill="1" applyBorder="1" applyAlignment="1">
      <alignment horizontal="center" vertical="center"/>
    </xf>
    <xf numFmtId="15" fontId="15" fillId="12" borderId="18" xfId="0" applyNumberFormat="1" applyFont="1" applyFill="1" applyBorder="1" applyAlignment="1">
      <alignment horizontal="center" vertical="center"/>
    </xf>
    <xf numFmtId="15" fontId="4" fillId="15" borderId="22" xfId="0" applyNumberFormat="1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15" fontId="4" fillId="23" borderId="22" xfId="0" applyNumberFormat="1" applyFont="1" applyFill="1" applyBorder="1" applyAlignment="1">
      <alignment horizontal="center" vertical="center"/>
    </xf>
    <xf numFmtId="0" fontId="4" fillId="23" borderId="19" xfId="0" applyFont="1" applyFill="1" applyBorder="1" applyAlignment="1">
      <alignment horizontal="center" vertical="center"/>
    </xf>
    <xf numFmtId="0" fontId="4" fillId="23" borderId="6" xfId="0" applyFont="1" applyFill="1" applyBorder="1" applyAlignment="1">
      <alignment horizontal="center" vertical="center"/>
    </xf>
    <xf numFmtId="15" fontId="4" fillId="18" borderId="22" xfId="0" applyNumberFormat="1" applyFont="1" applyFill="1" applyBorder="1" applyAlignment="1">
      <alignment horizontal="center" vertical="center"/>
    </xf>
    <xf numFmtId="0" fontId="4" fillId="18" borderId="19" xfId="0" applyFont="1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/>
    </xf>
    <xf numFmtId="15" fontId="4" fillId="15" borderId="24" xfId="0" applyNumberFormat="1" applyFont="1" applyFill="1" applyBorder="1" applyAlignment="1">
      <alignment horizontal="center" vertical="center"/>
    </xf>
    <xf numFmtId="15" fontId="15" fillId="15" borderId="17" xfId="0" applyNumberFormat="1" applyFont="1" applyFill="1" applyBorder="1" applyAlignment="1">
      <alignment horizontal="center" vertical="center"/>
    </xf>
    <xf numFmtId="15" fontId="15" fillId="15" borderId="22" xfId="0" applyNumberFormat="1" applyFont="1" applyFill="1" applyBorder="1" applyAlignment="1">
      <alignment horizontal="center" vertical="center"/>
    </xf>
    <xf numFmtId="0" fontId="15" fillId="15" borderId="19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15" fontId="15" fillId="18" borderId="17" xfId="0" applyNumberFormat="1" applyFont="1" applyFill="1" applyBorder="1" applyAlignment="1">
      <alignment horizontal="center" vertical="center"/>
    </xf>
    <xf numFmtId="0" fontId="15" fillId="18" borderId="21" xfId="0" applyFont="1" applyFill="1" applyBorder="1" applyAlignment="1">
      <alignment horizontal="center" vertical="center"/>
    </xf>
    <xf numFmtId="0" fontId="15" fillId="18" borderId="18" xfId="0" applyFont="1" applyFill="1" applyBorder="1" applyAlignment="1">
      <alignment horizontal="center" vertical="center"/>
    </xf>
    <xf numFmtId="15" fontId="15" fillId="18" borderId="22" xfId="0" applyNumberFormat="1" applyFont="1" applyFill="1" applyBorder="1" applyAlignment="1">
      <alignment horizontal="center" vertical="center"/>
    </xf>
    <xf numFmtId="0" fontId="15" fillId="18" borderId="19" xfId="0" applyFont="1" applyFill="1" applyBorder="1" applyAlignment="1">
      <alignment horizontal="center" vertical="center"/>
    </xf>
    <xf numFmtId="0" fontId="15" fillId="18" borderId="6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15" fontId="4" fillId="11" borderId="29" xfId="0" applyNumberFormat="1" applyFont="1" applyFill="1" applyBorder="1" applyAlignment="1">
      <alignment horizontal="center" vertical="center"/>
    </xf>
    <xf numFmtId="15" fontId="4" fillId="14" borderId="97" xfId="0" applyNumberFormat="1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15" fontId="4" fillId="22" borderId="22" xfId="0" applyNumberFormat="1" applyFont="1" applyFill="1" applyBorder="1" applyAlignment="1">
      <alignment horizontal="center" vertical="center"/>
    </xf>
    <xf numFmtId="0" fontId="4" fillId="22" borderId="19" xfId="0" applyFont="1" applyFill="1" applyBorder="1" applyAlignment="1">
      <alignment horizontal="center" vertical="center"/>
    </xf>
    <xf numFmtId="0" fontId="4" fillId="22" borderId="6" xfId="0" applyFont="1" applyFill="1" applyBorder="1" applyAlignment="1">
      <alignment horizontal="center" vertical="center"/>
    </xf>
    <xf numFmtId="15" fontId="15" fillId="22" borderId="22" xfId="0" applyNumberFormat="1" applyFont="1" applyFill="1" applyBorder="1" applyAlignment="1">
      <alignment horizontal="center" vertical="center"/>
    </xf>
    <xf numFmtId="0" fontId="15" fillId="22" borderId="19" xfId="0" applyFont="1" applyFill="1" applyBorder="1" applyAlignment="1">
      <alignment horizontal="center" vertical="center"/>
    </xf>
    <xf numFmtId="0" fontId="15" fillId="22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15" fontId="6" fillId="0" borderId="25" xfId="34" applyNumberFormat="1" applyBorder="1"/>
    <xf numFmtId="0" fontId="6" fillId="0" borderId="25" xfId="34" applyBorder="1"/>
  </cellXfs>
  <cellStyles count="36">
    <cellStyle name="Normal 2" xfId="34" xr:uid="{7382A507-2A35-412E-B39A-06E0EC58ECC6}"/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貨幣" xfId="35" builtinId="4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0"/>
  <tableStyles count="0" defaultTableStyle="TableStyleMedium2" defaultPivotStyle="PivotStyleLight16"/>
  <colors>
    <mruColors>
      <color rgb="FFFFFF99"/>
      <color rgb="FFCC99FF"/>
      <color rgb="FFCCFFCC"/>
      <color rgb="FF99CCFF"/>
      <color rgb="FFFFFFFF"/>
      <color rgb="FFD883FF"/>
      <color rgb="FFA66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D@" TargetMode="External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8671875" defaultRowHeight="15" x14ac:dyDescent="0.25"/>
  <cols>
    <col min="1" max="1" width="8.88671875" style="73"/>
    <col min="2" max="2" width="4.6640625" style="73" customWidth="1"/>
    <col min="3" max="9" width="20.88671875" style="69" customWidth="1"/>
    <col min="10" max="10" width="10.109375" style="73" bestFit="1" customWidth="1"/>
    <col min="11" max="251" width="8.88671875" style="73"/>
    <col min="252" max="252" width="4" style="73" customWidth="1"/>
    <col min="253" max="253" width="27.33203125" style="73" customWidth="1"/>
    <col min="254" max="255" width="24.6640625" style="73" customWidth="1"/>
    <col min="256" max="256" width="4" style="73" customWidth="1"/>
    <col min="257" max="259" width="24.6640625" style="73" customWidth="1"/>
    <col min="260" max="260" width="3.88671875" style="73" bestFit="1" customWidth="1"/>
    <col min="261" max="261" width="10.109375" style="73" bestFit="1" customWidth="1"/>
    <col min="262" max="507" width="8.88671875" style="73"/>
    <col min="508" max="508" width="4" style="73" customWidth="1"/>
    <col min="509" max="509" width="27.33203125" style="73" customWidth="1"/>
    <col min="510" max="511" width="24.6640625" style="73" customWidth="1"/>
    <col min="512" max="512" width="4" style="73" customWidth="1"/>
    <col min="513" max="515" width="24.6640625" style="73" customWidth="1"/>
    <col min="516" max="516" width="3.88671875" style="73" bestFit="1" customWidth="1"/>
    <col min="517" max="517" width="10.109375" style="73" bestFit="1" customWidth="1"/>
    <col min="518" max="763" width="8.88671875" style="73"/>
    <col min="764" max="764" width="4" style="73" customWidth="1"/>
    <col min="765" max="765" width="27.33203125" style="73" customWidth="1"/>
    <col min="766" max="767" width="24.6640625" style="73" customWidth="1"/>
    <col min="768" max="768" width="4" style="73" customWidth="1"/>
    <col min="769" max="771" width="24.6640625" style="73" customWidth="1"/>
    <col min="772" max="772" width="3.88671875" style="73" bestFit="1" customWidth="1"/>
    <col min="773" max="773" width="10.109375" style="73" bestFit="1" customWidth="1"/>
    <col min="774" max="1019" width="8.88671875" style="73"/>
    <col min="1020" max="1020" width="4" style="73" customWidth="1"/>
    <col min="1021" max="1021" width="27.33203125" style="73" customWidth="1"/>
    <col min="1022" max="1023" width="24.6640625" style="73" customWidth="1"/>
    <col min="1024" max="1024" width="4" style="73" customWidth="1"/>
    <col min="1025" max="1027" width="24.6640625" style="73" customWidth="1"/>
    <col min="1028" max="1028" width="3.88671875" style="73" bestFit="1" customWidth="1"/>
    <col min="1029" max="1029" width="10.109375" style="73" bestFit="1" customWidth="1"/>
    <col min="1030" max="1275" width="8.88671875" style="73"/>
    <col min="1276" max="1276" width="4" style="73" customWidth="1"/>
    <col min="1277" max="1277" width="27.33203125" style="73" customWidth="1"/>
    <col min="1278" max="1279" width="24.6640625" style="73" customWidth="1"/>
    <col min="1280" max="1280" width="4" style="73" customWidth="1"/>
    <col min="1281" max="1283" width="24.6640625" style="73" customWidth="1"/>
    <col min="1284" max="1284" width="3.88671875" style="73" bestFit="1" customWidth="1"/>
    <col min="1285" max="1285" width="10.109375" style="73" bestFit="1" customWidth="1"/>
    <col min="1286" max="1531" width="8.88671875" style="73"/>
    <col min="1532" max="1532" width="4" style="73" customWidth="1"/>
    <col min="1533" max="1533" width="27.33203125" style="73" customWidth="1"/>
    <col min="1534" max="1535" width="24.6640625" style="73" customWidth="1"/>
    <col min="1536" max="1536" width="4" style="73" customWidth="1"/>
    <col min="1537" max="1539" width="24.6640625" style="73" customWidth="1"/>
    <col min="1540" max="1540" width="3.88671875" style="73" bestFit="1" customWidth="1"/>
    <col min="1541" max="1541" width="10.109375" style="73" bestFit="1" customWidth="1"/>
    <col min="1542" max="1787" width="8.88671875" style="73"/>
    <col min="1788" max="1788" width="4" style="73" customWidth="1"/>
    <col min="1789" max="1789" width="27.33203125" style="73" customWidth="1"/>
    <col min="1790" max="1791" width="24.6640625" style="73" customWidth="1"/>
    <col min="1792" max="1792" width="4" style="73" customWidth="1"/>
    <col min="1793" max="1795" width="24.6640625" style="73" customWidth="1"/>
    <col min="1796" max="1796" width="3.88671875" style="73" bestFit="1" customWidth="1"/>
    <col min="1797" max="1797" width="10.109375" style="73" bestFit="1" customWidth="1"/>
    <col min="1798" max="2043" width="8.88671875" style="73"/>
    <col min="2044" max="2044" width="4" style="73" customWidth="1"/>
    <col min="2045" max="2045" width="27.33203125" style="73" customWidth="1"/>
    <col min="2046" max="2047" width="24.6640625" style="73" customWidth="1"/>
    <col min="2048" max="2048" width="4" style="73" customWidth="1"/>
    <col min="2049" max="2051" width="24.6640625" style="73" customWidth="1"/>
    <col min="2052" max="2052" width="3.88671875" style="73" bestFit="1" customWidth="1"/>
    <col min="2053" max="2053" width="10.109375" style="73" bestFit="1" customWidth="1"/>
    <col min="2054" max="2299" width="8.88671875" style="73"/>
    <col min="2300" max="2300" width="4" style="73" customWidth="1"/>
    <col min="2301" max="2301" width="27.33203125" style="73" customWidth="1"/>
    <col min="2302" max="2303" width="24.6640625" style="73" customWidth="1"/>
    <col min="2304" max="2304" width="4" style="73" customWidth="1"/>
    <col min="2305" max="2307" width="24.6640625" style="73" customWidth="1"/>
    <col min="2308" max="2308" width="3.88671875" style="73" bestFit="1" customWidth="1"/>
    <col min="2309" max="2309" width="10.109375" style="73" bestFit="1" customWidth="1"/>
    <col min="2310" max="2555" width="8.88671875" style="73"/>
    <col min="2556" max="2556" width="4" style="73" customWidth="1"/>
    <col min="2557" max="2557" width="27.33203125" style="73" customWidth="1"/>
    <col min="2558" max="2559" width="24.6640625" style="73" customWidth="1"/>
    <col min="2560" max="2560" width="4" style="73" customWidth="1"/>
    <col min="2561" max="2563" width="24.6640625" style="73" customWidth="1"/>
    <col min="2564" max="2564" width="3.88671875" style="73" bestFit="1" customWidth="1"/>
    <col min="2565" max="2565" width="10.109375" style="73" bestFit="1" customWidth="1"/>
    <col min="2566" max="2811" width="8.88671875" style="73"/>
    <col min="2812" max="2812" width="4" style="73" customWidth="1"/>
    <col min="2813" max="2813" width="27.33203125" style="73" customWidth="1"/>
    <col min="2814" max="2815" width="24.6640625" style="73" customWidth="1"/>
    <col min="2816" max="2816" width="4" style="73" customWidth="1"/>
    <col min="2817" max="2819" width="24.6640625" style="73" customWidth="1"/>
    <col min="2820" max="2820" width="3.88671875" style="73" bestFit="1" customWidth="1"/>
    <col min="2821" max="2821" width="10.109375" style="73" bestFit="1" customWidth="1"/>
    <col min="2822" max="3067" width="8.88671875" style="73"/>
    <col min="3068" max="3068" width="4" style="73" customWidth="1"/>
    <col min="3069" max="3069" width="27.33203125" style="73" customWidth="1"/>
    <col min="3070" max="3071" width="24.6640625" style="73" customWidth="1"/>
    <col min="3072" max="3072" width="4" style="73" customWidth="1"/>
    <col min="3073" max="3075" width="24.6640625" style="73" customWidth="1"/>
    <col min="3076" max="3076" width="3.88671875" style="73" bestFit="1" customWidth="1"/>
    <col min="3077" max="3077" width="10.109375" style="73" bestFit="1" customWidth="1"/>
    <col min="3078" max="3323" width="8.88671875" style="73"/>
    <col min="3324" max="3324" width="4" style="73" customWidth="1"/>
    <col min="3325" max="3325" width="27.33203125" style="73" customWidth="1"/>
    <col min="3326" max="3327" width="24.6640625" style="73" customWidth="1"/>
    <col min="3328" max="3328" width="4" style="73" customWidth="1"/>
    <col min="3329" max="3331" width="24.6640625" style="73" customWidth="1"/>
    <col min="3332" max="3332" width="3.88671875" style="73" bestFit="1" customWidth="1"/>
    <col min="3333" max="3333" width="10.109375" style="73" bestFit="1" customWidth="1"/>
    <col min="3334" max="3579" width="8.88671875" style="73"/>
    <col min="3580" max="3580" width="4" style="73" customWidth="1"/>
    <col min="3581" max="3581" width="27.33203125" style="73" customWidth="1"/>
    <col min="3582" max="3583" width="24.6640625" style="73" customWidth="1"/>
    <col min="3584" max="3584" width="4" style="73" customWidth="1"/>
    <col min="3585" max="3587" width="24.6640625" style="73" customWidth="1"/>
    <col min="3588" max="3588" width="3.88671875" style="73" bestFit="1" customWidth="1"/>
    <col min="3589" max="3589" width="10.109375" style="73" bestFit="1" customWidth="1"/>
    <col min="3590" max="3835" width="8.88671875" style="73"/>
    <col min="3836" max="3836" width="4" style="73" customWidth="1"/>
    <col min="3837" max="3837" width="27.33203125" style="73" customWidth="1"/>
    <col min="3838" max="3839" width="24.6640625" style="73" customWidth="1"/>
    <col min="3840" max="3840" width="4" style="73" customWidth="1"/>
    <col min="3841" max="3843" width="24.6640625" style="73" customWidth="1"/>
    <col min="3844" max="3844" width="3.88671875" style="73" bestFit="1" customWidth="1"/>
    <col min="3845" max="3845" width="10.109375" style="73" bestFit="1" customWidth="1"/>
    <col min="3846" max="4091" width="8.88671875" style="73"/>
    <col min="4092" max="4092" width="4" style="73" customWidth="1"/>
    <col min="4093" max="4093" width="27.33203125" style="73" customWidth="1"/>
    <col min="4094" max="4095" width="24.6640625" style="73" customWidth="1"/>
    <col min="4096" max="4096" width="4" style="73" customWidth="1"/>
    <col min="4097" max="4099" width="24.6640625" style="73" customWidth="1"/>
    <col min="4100" max="4100" width="3.88671875" style="73" bestFit="1" customWidth="1"/>
    <col min="4101" max="4101" width="10.109375" style="73" bestFit="1" customWidth="1"/>
    <col min="4102" max="4347" width="8.88671875" style="73"/>
    <col min="4348" max="4348" width="4" style="73" customWidth="1"/>
    <col min="4349" max="4349" width="27.33203125" style="73" customWidth="1"/>
    <col min="4350" max="4351" width="24.6640625" style="73" customWidth="1"/>
    <col min="4352" max="4352" width="4" style="73" customWidth="1"/>
    <col min="4353" max="4355" width="24.6640625" style="73" customWidth="1"/>
    <col min="4356" max="4356" width="3.88671875" style="73" bestFit="1" customWidth="1"/>
    <col min="4357" max="4357" width="10.109375" style="73" bestFit="1" customWidth="1"/>
    <col min="4358" max="4603" width="8.88671875" style="73"/>
    <col min="4604" max="4604" width="4" style="73" customWidth="1"/>
    <col min="4605" max="4605" width="27.33203125" style="73" customWidth="1"/>
    <col min="4606" max="4607" width="24.6640625" style="73" customWidth="1"/>
    <col min="4608" max="4608" width="4" style="73" customWidth="1"/>
    <col min="4609" max="4611" width="24.6640625" style="73" customWidth="1"/>
    <col min="4612" max="4612" width="3.88671875" style="73" bestFit="1" customWidth="1"/>
    <col min="4613" max="4613" width="10.109375" style="73" bestFit="1" customWidth="1"/>
    <col min="4614" max="4859" width="8.88671875" style="73"/>
    <col min="4860" max="4860" width="4" style="73" customWidth="1"/>
    <col min="4861" max="4861" width="27.33203125" style="73" customWidth="1"/>
    <col min="4862" max="4863" width="24.6640625" style="73" customWidth="1"/>
    <col min="4864" max="4864" width="4" style="73" customWidth="1"/>
    <col min="4865" max="4867" width="24.6640625" style="73" customWidth="1"/>
    <col min="4868" max="4868" width="3.88671875" style="73" bestFit="1" customWidth="1"/>
    <col min="4869" max="4869" width="10.109375" style="73" bestFit="1" customWidth="1"/>
    <col min="4870" max="5115" width="8.88671875" style="73"/>
    <col min="5116" max="5116" width="4" style="73" customWidth="1"/>
    <col min="5117" max="5117" width="27.33203125" style="73" customWidth="1"/>
    <col min="5118" max="5119" width="24.6640625" style="73" customWidth="1"/>
    <col min="5120" max="5120" width="4" style="73" customWidth="1"/>
    <col min="5121" max="5123" width="24.6640625" style="73" customWidth="1"/>
    <col min="5124" max="5124" width="3.88671875" style="73" bestFit="1" customWidth="1"/>
    <col min="5125" max="5125" width="10.109375" style="73" bestFit="1" customWidth="1"/>
    <col min="5126" max="5371" width="8.88671875" style="73"/>
    <col min="5372" max="5372" width="4" style="73" customWidth="1"/>
    <col min="5373" max="5373" width="27.33203125" style="73" customWidth="1"/>
    <col min="5374" max="5375" width="24.6640625" style="73" customWidth="1"/>
    <col min="5376" max="5376" width="4" style="73" customWidth="1"/>
    <col min="5377" max="5379" width="24.6640625" style="73" customWidth="1"/>
    <col min="5380" max="5380" width="3.88671875" style="73" bestFit="1" customWidth="1"/>
    <col min="5381" max="5381" width="10.109375" style="73" bestFit="1" customWidth="1"/>
    <col min="5382" max="5627" width="8.88671875" style="73"/>
    <col min="5628" max="5628" width="4" style="73" customWidth="1"/>
    <col min="5629" max="5629" width="27.33203125" style="73" customWidth="1"/>
    <col min="5630" max="5631" width="24.6640625" style="73" customWidth="1"/>
    <col min="5632" max="5632" width="4" style="73" customWidth="1"/>
    <col min="5633" max="5635" width="24.6640625" style="73" customWidth="1"/>
    <col min="5636" max="5636" width="3.88671875" style="73" bestFit="1" customWidth="1"/>
    <col min="5637" max="5637" width="10.109375" style="73" bestFit="1" customWidth="1"/>
    <col min="5638" max="5883" width="8.88671875" style="73"/>
    <col min="5884" max="5884" width="4" style="73" customWidth="1"/>
    <col min="5885" max="5885" width="27.33203125" style="73" customWidth="1"/>
    <col min="5886" max="5887" width="24.6640625" style="73" customWidth="1"/>
    <col min="5888" max="5888" width="4" style="73" customWidth="1"/>
    <col min="5889" max="5891" width="24.6640625" style="73" customWidth="1"/>
    <col min="5892" max="5892" width="3.88671875" style="73" bestFit="1" customWidth="1"/>
    <col min="5893" max="5893" width="10.109375" style="73" bestFit="1" customWidth="1"/>
    <col min="5894" max="6139" width="8.88671875" style="73"/>
    <col min="6140" max="6140" width="4" style="73" customWidth="1"/>
    <col min="6141" max="6141" width="27.33203125" style="73" customWidth="1"/>
    <col min="6142" max="6143" width="24.6640625" style="73" customWidth="1"/>
    <col min="6144" max="6144" width="4" style="73" customWidth="1"/>
    <col min="6145" max="6147" width="24.6640625" style="73" customWidth="1"/>
    <col min="6148" max="6148" width="3.88671875" style="73" bestFit="1" customWidth="1"/>
    <col min="6149" max="6149" width="10.109375" style="73" bestFit="1" customWidth="1"/>
    <col min="6150" max="6395" width="8.88671875" style="73"/>
    <col min="6396" max="6396" width="4" style="73" customWidth="1"/>
    <col min="6397" max="6397" width="27.33203125" style="73" customWidth="1"/>
    <col min="6398" max="6399" width="24.6640625" style="73" customWidth="1"/>
    <col min="6400" max="6400" width="4" style="73" customWidth="1"/>
    <col min="6401" max="6403" width="24.6640625" style="73" customWidth="1"/>
    <col min="6404" max="6404" width="3.88671875" style="73" bestFit="1" customWidth="1"/>
    <col min="6405" max="6405" width="10.109375" style="73" bestFit="1" customWidth="1"/>
    <col min="6406" max="6651" width="8.88671875" style="73"/>
    <col min="6652" max="6652" width="4" style="73" customWidth="1"/>
    <col min="6653" max="6653" width="27.33203125" style="73" customWidth="1"/>
    <col min="6654" max="6655" width="24.6640625" style="73" customWidth="1"/>
    <col min="6656" max="6656" width="4" style="73" customWidth="1"/>
    <col min="6657" max="6659" width="24.6640625" style="73" customWidth="1"/>
    <col min="6660" max="6660" width="3.88671875" style="73" bestFit="1" customWidth="1"/>
    <col min="6661" max="6661" width="10.109375" style="73" bestFit="1" customWidth="1"/>
    <col min="6662" max="6907" width="8.88671875" style="73"/>
    <col min="6908" max="6908" width="4" style="73" customWidth="1"/>
    <col min="6909" max="6909" width="27.33203125" style="73" customWidth="1"/>
    <col min="6910" max="6911" width="24.6640625" style="73" customWidth="1"/>
    <col min="6912" max="6912" width="4" style="73" customWidth="1"/>
    <col min="6913" max="6915" width="24.6640625" style="73" customWidth="1"/>
    <col min="6916" max="6916" width="3.88671875" style="73" bestFit="1" customWidth="1"/>
    <col min="6917" max="6917" width="10.109375" style="73" bestFit="1" customWidth="1"/>
    <col min="6918" max="7163" width="8.88671875" style="73"/>
    <col min="7164" max="7164" width="4" style="73" customWidth="1"/>
    <col min="7165" max="7165" width="27.33203125" style="73" customWidth="1"/>
    <col min="7166" max="7167" width="24.6640625" style="73" customWidth="1"/>
    <col min="7168" max="7168" width="4" style="73" customWidth="1"/>
    <col min="7169" max="7171" width="24.6640625" style="73" customWidth="1"/>
    <col min="7172" max="7172" width="3.88671875" style="73" bestFit="1" customWidth="1"/>
    <col min="7173" max="7173" width="10.109375" style="73" bestFit="1" customWidth="1"/>
    <col min="7174" max="7419" width="8.88671875" style="73"/>
    <col min="7420" max="7420" width="4" style="73" customWidth="1"/>
    <col min="7421" max="7421" width="27.33203125" style="73" customWidth="1"/>
    <col min="7422" max="7423" width="24.6640625" style="73" customWidth="1"/>
    <col min="7424" max="7424" width="4" style="73" customWidth="1"/>
    <col min="7425" max="7427" width="24.6640625" style="73" customWidth="1"/>
    <col min="7428" max="7428" width="3.88671875" style="73" bestFit="1" customWidth="1"/>
    <col min="7429" max="7429" width="10.109375" style="73" bestFit="1" customWidth="1"/>
    <col min="7430" max="7675" width="8.88671875" style="73"/>
    <col min="7676" max="7676" width="4" style="73" customWidth="1"/>
    <col min="7677" max="7677" width="27.33203125" style="73" customWidth="1"/>
    <col min="7678" max="7679" width="24.6640625" style="73" customWidth="1"/>
    <col min="7680" max="7680" width="4" style="73" customWidth="1"/>
    <col min="7681" max="7683" width="24.6640625" style="73" customWidth="1"/>
    <col min="7684" max="7684" width="3.88671875" style="73" bestFit="1" customWidth="1"/>
    <col min="7685" max="7685" width="10.109375" style="73" bestFit="1" customWidth="1"/>
    <col min="7686" max="7931" width="8.88671875" style="73"/>
    <col min="7932" max="7932" width="4" style="73" customWidth="1"/>
    <col min="7933" max="7933" width="27.33203125" style="73" customWidth="1"/>
    <col min="7934" max="7935" width="24.6640625" style="73" customWidth="1"/>
    <col min="7936" max="7936" width="4" style="73" customWidth="1"/>
    <col min="7937" max="7939" width="24.6640625" style="73" customWidth="1"/>
    <col min="7940" max="7940" width="3.88671875" style="73" bestFit="1" customWidth="1"/>
    <col min="7941" max="7941" width="10.109375" style="73" bestFit="1" customWidth="1"/>
    <col min="7942" max="8187" width="8.88671875" style="73"/>
    <col min="8188" max="8188" width="4" style="73" customWidth="1"/>
    <col min="8189" max="8189" width="27.33203125" style="73" customWidth="1"/>
    <col min="8190" max="8191" width="24.6640625" style="73" customWidth="1"/>
    <col min="8192" max="8192" width="4" style="73" customWidth="1"/>
    <col min="8193" max="8195" width="24.6640625" style="73" customWidth="1"/>
    <col min="8196" max="8196" width="3.88671875" style="73" bestFit="1" customWidth="1"/>
    <col min="8197" max="8197" width="10.109375" style="73" bestFit="1" customWidth="1"/>
    <col min="8198" max="8443" width="8.88671875" style="73"/>
    <col min="8444" max="8444" width="4" style="73" customWidth="1"/>
    <col min="8445" max="8445" width="27.33203125" style="73" customWidth="1"/>
    <col min="8446" max="8447" width="24.6640625" style="73" customWidth="1"/>
    <col min="8448" max="8448" width="4" style="73" customWidth="1"/>
    <col min="8449" max="8451" width="24.6640625" style="73" customWidth="1"/>
    <col min="8452" max="8452" width="3.88671875" style="73" bestFit="1" customWidth="1"/>
    <col min="8453" max="8453" width="10.109375" style="73" bestFit="1" customWidth="1"/>
    <col min="8454" max="8699" width="8.88671875" style="73"/>
    <col min="8700" max="8700" width="4" style="73" customWidth="1"/>
    <col min="8701" max="8701" width="27.33203125" style="73" customWidth="1"/>
    <col min="8702" max="8703" width="24.6640625" style="73" customWidth="1"/>
    <col min="8704" max="8704" width="4" style="73" customWidth="1"/>
    <col min="8705" max="8707" width="24.6640625" style="73" customWidth="1"/>
    <col min="8708" max="8708" width="3.88671875" style="73" bestFit="1" customWidth="1"/>
    <col min="8709" max="8709" width="10.109375" style="73" bestFit="1" customWidth="1"/>
    <col min="8710" max="8955" width="8.88671875" style="73"/>
    <col min="8956" max="8956" width="4" style="73" customWidth="1"/>
    <col min="8957" max="8957" width="27.33203125" style="73" customWidth="1"/>
    <col min="8958" max="8959" width="24.6640625" style="73" customWidth="1"/>
    <col min="8960" max="8960" width="4" style="73" customWidth="1"/>
    <col min="8961" max="8963" width="24.6640625" style="73" customWidth="1"/>
    <col min="8964" max="8964" width="3.88671875" style="73" bestFit="1" customWidth="1"/>
    <col min="8965" max="8965" width="10.109375" style="73" bestFit="1" customWidth="1"/>
    <col min="8966" max="9211" width="8.88671875" style="73"/>
    <col min="9212" max="9212" width="4" style="73" customWidth="1"/>
    <col min="9213" max="9213" width="27.33203125" style="73" customWidth="1"/>
    <col min="9214" max="9215" width="24.6640625" style="73" customWidth="1"/>
    <col min="9216" max="9216" width="4" style="73" customWidth="1"/>
    <col min="9217" max="9219" width="24.6640625" style="73" customWidth="1"/>
    <col min="9220" max="9220" width="3.88671875" style="73" bestFit="1" customWidth="1"/>
    <col min="9221" max="9221" width="10.109375" style="73" bestFit="1" customWidth="1"/>
    <col min="9222" max="9467" width="8.88671875" style="73"/>
    <col min="9468" max="9468" width="4" style="73" customWidth="1"/>
    <col min="9469" max="9469" width="27.33203125" style="73" customWidth="1"/>
    <col min="9470" max="9471" width="24.6640625" style="73" customWidth="1"/>
    <col min="9472" max="9472" width="4" style="73" customWidth="1"/>
    <col min="9473" max="9475" width="24.6640625" style="73" customWidth="1"/>
    <col min="9476" max="9476" width="3.88671875" style="73" bestFit="1" customWidth="1"/>
    <col min="9477" max="9477" width="10.109375" style="73" bestFit="1" customWidth="1"/>
    <col min="9478" max="9723" width="8.88671875" style="73"/>
    <col min="9724" max="9724" width="4" style="73" customWidth="1"/>
    <col min="9725" max="9725" width="27.33203125" style="73" customWidth="1"/>
    <col min="9726" max="9727" width="24.6640625" style="73" customWidth="1"/>
    <col min="9728" max="9728" width="4" style="73" customWidth="1"/>
    <col min="9729" max="9731" width="24.6640625" style="73" customWidth="1"/>
    <col min="9732" max="9732" width="3.88671875" style="73" bestFit="1" customWidth="1"/>
    <col min="9733" max="9733" width="10.109375" style="73" bestFit="1" customWidth="1"/>
    <col min="9734" max="9979" width="8.88671875" style="73"/>
    <col min="9980" max="9980" width="4" style="73" customWidth="1"/>
    <col min="9981" max="9981" width="27.33203125" style="73" customWidth="1"/>
    <col min="9982" max="9983" width="24.6640625" style="73" customWidth="1"/>
    <col min="9984" max="9984" width="4" style="73" customWidth="1"/>
    <col min="9985" max="9987" width="24.6640625" style="73" customWidth="1"/>
    <col min="9988" max="9988" width="3.88671875" style="73" bestFit="1" customWidth="1"/>
    <col min="9989" max="9989" width="10.109375" style="73" bestFit="1" customWidth="1"/>
    <col min="9990" max="10235" width="8.88671875" style="73"/>
    <col min="10236" max="10236" width="4" style="73" customWidth="1"/>
    <col min="10237" max="10237" width="27.33203125" style="73" customWidth="1"/>
    <col min="10238" max="10239" width="24.6640625" style="73" customWidth="1"/>
    <col min="10240" max="10240" width="4" style="73" customWidth="1"/>
    <col min="10241" max="10243" width="24.6640625" style="73" customWidth="1"/>
    <col min="10244" max="10244" width="3.88671875" style="73" bestFit="1" customWidth="1"/>
    <col min="10245" max="10245" width="10.109375" style="73" bestFit="1" customWidth="1"/>
    <col min="10246" max="10491" width="8.88671875" style="73"/>
    <col min="10492" max="10492" width="4" style="73" customWidth="1"/>
    <col min="10493" max="10493" width="27.33203125" style="73" customWidth="1"/>
    <col min="10494" max="10495" width="24.6640625" style="73" customWidth="1"/>
    <col min="10496" max="10496" width="4" style="73" customWidth="1"/>
    <col min="10497" max="10499" width="24.6640625" style="73" customWidth="1"/>
    <col min="10500" max="10500" width="3.88671875" style="73" bestFit="1" customWidth="1"/>
    <col min="10501" max="10501" width="10.109375" style="73" bestFit="1" customWidth="1"/>
    <col min="10502" max="10747" width="8.88671875" style="73"/>
    <col min="10748" max="10748" width="4" style="73" customWidth="1"/>
    <col min="10749" max="10749" width="27.33203125" style="73" customWidth="1"/>
    <col min="10750" max="10751" width="24.6640625" style="73" customWidth="1"/>
    <col min="10752" max="10752" width="4" style="73" customWidth="1"/>
    <col min="10753" max="10755" width="24.6640625" style="73" customWidth="1"/>
    <col min="10756" max="10756" width="3.88671875" style="73" bestFit="1" customWidth="1"/>
    <col min="10757" max="10757" width="10.109375" style="73" bestFit="1" customWidth="1"/>
    <col min="10758" max="11003" width="8.88671875" style="73"/>
    <col min="11004" max="11004" width="4" style="73" customWidth="1"/>
    <col min="11005" max="11005" width="27.33203125" style="73" customWidth="1"/>
    <col min="11006" max="11007" width="24.6640625" style="73" customWidth="1"/>
    <col min="11008" max="11008" width="4" style="73" customWidth="1"/>
    <col min="11009" max="11011" width="24.6640625" style="73" customWidth="1"/>
    <col min="11012" max="11012" width="3.88671875" style="73" bestFit="1" customWidth="1"/>
    <col min="11013" max="11013" width="10.109375" style="73" bestFit="1" customWidth="1"/>
    <col min="11014" max="11259" width="8.88671875" style="73"/>
    <col min="11260" max="11260" width="4" style="73" customWidth="1"/>
    <col min="11261" max="11261" width="27.33203125" style="73" customWidth="1"/>
    <col min="11262" max="11263" width="24.6640625" style="73" customWidth="1"/>
    <col min="11264" max="11264" width="4" style="73" customWidth="1"/>
    <col min="11265" max="11267" width="24.6640625" style="73" customWidth="1"/>
    <col min="11268" max="11268" width="3.88671875" style="73" bestFit="1" customWidth="1"/>
    <col min="11269" max="11269" width="10.109375" style="73" bestFit="1" customWidth="1"/>
    <col min="11270" max="11515" width="8.88671875" style="73"/>
    <col min="11516" max="11516" width="4" style="73" customWidth="1"/>
    <col min="11517" max="11517" width="27.33203125" style="73" customWidth="1"/>
    <col min="11518" max="11519" width="24.6640625" style="73" customWidth="1"/>
    <col min="11520" max="11520" width="4" style="73" customWidth="1"/>
    <col min="11521" max="11523" width="24.6640625" style="73" customWidth="1"/>
    <col min="11524" max="11524" width="3.88671875" style="73" bestFit="1" customWidth="1"/>
    <col min="11525" max="11525" width="10.109375" style="73" bestFit="1" customWidth="1"/>
    <col min="11526" max="11771" width="8.88671875" style="73"/>
    <col min="11772" max="11772" width="4" style="73" customWidth="1"/>
    <col min="11773" max="11773" width="27.33203125" style="73" customWidth="1"/>
    <col min="11774" max="11775" width="24.6640625" style="73" customWidth="1"/>
    <col min="11776" max="11776" width="4" style="73" customWidth="1"/>
    <col min="11777" max="11779" width="24.6640625" style="73" customWidth="1"/>
    <col min="11780" max="11780" width="3.88671875" style="73" bestFit="1" customWidth="1"/>
    <col min="11781" max="11781" width="10.109375" style="73" bestFit="1" customWidth="1"/>
    <col min="11782" max="12027" width="8.88671875" style="73"/>
    <col min="12028" max="12028" width="4" style="73" customWidth="1"/>
    <col min="12029" max="12029" width="27.33203125" style="73" customWidth="1"/>
    <col min="12030" max="12031" width="24.6640625" style="73" customWidth="1"/>
    <col min="12032" max="12032" width="4" style="73" customWidth="1"/>
    <col min="12033" max="12035" width="24.6640625" style="73" customWidth="1"/>
    <col min="12036" max="12036" width="3.88671875" style="73" bestFit="1" customWidth="1"/>
    <col min="12037" max="12037" width="10.109375" style="73" bestFit="1" customWidth="1"/>
    <col min="12038" max="12283" width="8.88671875" style="73"/>
    <col min="12284" max="12284" width="4" style="73" customWidth="1"/>
    <col min="12285" max="12285" width="27.33203125" style="73" customWidth="1"/>
    <col min="12286" max="12287" width="24.6640625" style="73" customWidth="1"/>
    <col min="12288" max="12288" width="4" style="73" customWidth="1"/>
    <col min="12289" max="12291" width="24.6640625" style="73" customWidth="1"/>
    <col min="12292" max="12292" width="3.88671875" style="73" bestFit="1" customWidth="1"/>
    <col min="12293" max="12293" width="10.109375" style="73" bestFit="1" customWidth="1"/>
    <col min="12294" max="12539" width="8.88671875" style="73"/>
    <col min="12540" max="12540" width="4" style="73" customWidth="1"/>
    <col min="12541" max="12541" width="27.33203125" style="73" customWidth="1"/>
    <col min="12542" max="12543" width="24.6640625" style="73" customWidth="1"/>
    <col min="12544" max="12544" width="4" style="73" customWidth="1"/>
    <col min="12545" max="12547" width="24.6640625" style="73" customWidth="1"/>
    <col min="12548" max="12548" width="3.88671875" style="73" bestFit="1" customWidth="1"/>
    <col min="12549" max="12549" width="10.109375" style="73" bestFit="1" customWidth="1"/>
    <col min="12550" max="12795" width="8.88671875" style="73"/>
    <col min="12796" max="12796" width="4" style="73" customWidth="1"/>
    <col min="12797" max="12797" width="27.33203125" style="73" customWidth="1"/>
    <col min="12798" max="12799" width="24.6640625" style="73" customWidth="1"/>
    <col min="12800" max="12800" width="4" style="73" customWidth="1"/>
    <col min="12801" max="12803" width="24.6640625" style="73" customWidth="1"/>
    <col min="12804" max="12804" width="3.88671875" style="73" bestFit="1" customWidth="1"/>
    <col min="12805" max="12805" width="10.109375" style="73" bestFit="1" customWidth="1"/>
    <col min="12806" max="13051" width="8.88671875" style="73"/>
    <col min="13052" max="13052" width="4" style="73" customWidth="1"/>
    <col min="13053" max="13053" width="27.33203125" style="73" customWidth="1"/>
    <col min="13054" max="13055" width="24.6640625" style="73" customWidth="1"/>
    <col min="13056" max="13056" width="4" style="73" customWidth="1"/>
    <col min="13057" max="13059" width="24.6640625" style="73" customWidth="1"/>
    <col min="13060" max="13060" width="3.88671875" style="73" bestFit="1" customWidth="1"/>
    <col min="13061" max="13061" width="10.109375" style="73" bestFit="1" customWidth="1"/>
    <col min="13062" max="13307" width="8.88671875" style="73"/>
    <col min="13308" max="13308" width="4" style="73" customWidth="1"/>
    <col min="13309" max="13309" width="27.33203125" style="73" customWidth="1"/>
    <col min="13310" max="13311" width="24.6640625" style="73" customWidth="1"/>
    <col min="13312" max="13312" width="4" style="73" customWidth="1"/>
    <col min="13313" max="13315" width="24.6640625" style="73" customWidth="1"/>
    <col min="13316" max="13316" width="3.88671875" style="73" bestFit="1" customWidth="1"/>
    <col min="13317" max="13317" width="10.109375" style="73" bestFit="1" customWidth="1"/>
    <col min="13318" max="13563" width="8.88671875" style="73"/>
    <col min="13564" max="13564" width="4" style="73" customWidth="1"/>
    <col min="13565" max="13565" width="27.33203125" style="73" customWidth="1"/>
    <col min="13566" max="13567" width="24.6640625" style="73" customWidth="1"/>
    <col min="13568" max="13568" width="4" style="73" customWidth="1"/>
    <col min="13569" max="13571" width="24.6640625" style="73" customWidth="1"/>
    <col min="13572" max="13572" width="3.88671875" style="73" bestFit="1" customWidth="1"/>
    <col min="13573" max="13573" width="10.109375" style="73" bestFit="1" customWidth="1"/>
    <col min="13574" max="13819" width="8.88671875" style="73"/>
    <col min="13820" max="13820" width="4" style="73" customWidth="1"/>
    <col min="13821" max="13821" width="27.33203125" style="73" customWidth="1"/>
    <col min="13822" max="13823" width="24.6640625" style="73" customWidth="1"/>
    <col min="13824" max="13824" width="4" style="73" customWidth="1"/>
    <col min="13825" max="13827" width="24.6640625" style="73" customWidth="1"/>
    <col min="13828" max="13828" width="3.88671875" style="73" bestFit="1" customWidth="1"/>
    <col min="13829" max="13829" width="10.109375" style="73" bestFit="1" customWidth="1"/>
    <col min="13830" max="14075" width="8.88671875" style="73"/>
    <col min="14076" max="14076" width="4" style="73" customWidth="1"/>
    <col min="14077" max="14077" width="27.33203125" style="73" customWidth="1"/>
    <col min="14078" max="14079" width="24.6640625" style="73" customWidth="1"/>
    <col min="14080" max="14080" width="4" style="73" customWidth="1"/>
    <col min="14081" max="14083" width="24.6640625" style="73" customWidth="1"/>
    <col min="14084" max="14084" width="3.88671875" style="73" bestFit="1" customWidth="1"/>
    <col min="14085" max="14085" width="10.109375" style="73" bestFit="1" customWidth="1"/>
    <col min="14086" max="14331" width="8.88671875" style="73"/>
    <col min="14332" max="14332" width="4" style="73" customWidth="1"/>
    <col min="14333" max="14333" width="27.33203125" style="73" customWidth="1"/>
    <col min="14334" max="14335" width="24.6640625" style="73" customWidth="1"/>
    <col min="14336" max="14336" width="4" style="73" customWidth="1"/>
    <col min="14337" max="14339" width="24.6640625" style="73" customWidth="1"/>
    <col min="14340" max="14340" width="3.88671875" style="73" bestFit="1" customWidth="1"/>
    <col min="14341" max="14341" width="10.109375" style="73" bestFit="1" customWidth="1"/>
    <col min="14342" max="14587" width="8.88671875" style="73"/>
    <col min="14588" max="14588" width="4" style="73" customWidth="1"/>
    <col min="14589" max="14589" width="27.33203125" style="73" customWidth="1"/>
    <col min="14590" max="14591" width="24.6640625" style="73" customWidth="1"/>
    <col min="14592" max="14592" width="4" style="73" customWidth="1"/>
    <col min="14593" max="14595" width="24.6640625" style="73" customWidth="1"/>
    <col min="14596" max="14596" width="3.88671875" style="73" bestFit="1" customWidth="1"/>
    <col min="14597" max="14597" width="10.109375" style="73" bestFit="1" customWidth="1"/>
    <col min="14598" max="14843" width="8.88671875" style="73"/>
    <col min="14844" max="14844" width="4" style="73" customWidth="1"/>
    <col min="14845" max="14845" width="27.33203125" style="73" customWidth="1"/>
    <col min="14846" max="14847" width="24.6640625" style="73" customWidth="1"/>
    <col min="14848" max="14848" width="4" style="73" customWidth="1"/>
    <col min="14849" max="14851" width="24.6640625" style="73" customWidth="1"/>
    <col min="14852" max="14852" width="3.88671875" style="73" bestFit="1" customWidth="1"/>
    <col min="14853" max="14853" width="10.109375" style="73" bestFit="1" customWidth="1"/>
    <col min="14854" max="15099" width="8.88671875" style="73"/>
    <col min="15100" max="15100" width="4" style="73" customWidth="1"/>
    <col min="15101" max="15101" width="27.33203125" style="73" customWidth="1"/>
    <col min="15102" max="15103" width="24.6640625" style="73" customWidth="1"/>
    <col min="15104" max="15104" width="4" style="73" customWidth="1"/>
    <col min="15105" max="15107" width="24.6640625" style="73" customWidth="1"/>
    <col min="15108" max="15108" width="3.88671875" style="73" bestFit="1" customWidth="1"/>
    <col min="15109" max="15109" width="10.109375" style="73" bestFit="1" customWidth="1"/>
    <col min="15110" max="15355" width="8.88671875" style="73"/>
    <col min="15356" max="15356" width="4" style="73" customWidth="1"/>
    <col min="15357" max="15357" width="27.33203125" style="73" customWidth="1"/>
    <col min="15358" max="15359" width="24.6640625" style="73" customWidth="1"/>
    <col min="15360" max="15360" width="4" style="73" customWidth="1"/>
    <col min="15361" max="15363" width="24.6640625" style="73" customWidth="1"/>
    <col min="15364" max="15364" width="3.88671875" style="73" bestFit="1" customWidth="1"/>
    <col min="15365" max="15365" width="10.109375" style="73" bestFit="1" customWidth="1"/>
    <col min="15366" max="15611" width="8.88671875" style="73"/>
    <col min="15612" max="15612" width="4" style="73" customWidth="1"/>
    <col min="15613" max="15613" width="27.33203125" style="73" customWidth="1"/>
    <col min="15614" max="15615" width="24.6640625" style="73" customWidth="1"/>
    <col min="15616" max="15616" width="4" style="73" customWidth="1"/>
    <col min="15617" max="15619" width="24.6640625" style="73" customWidth="1"/>
    <col min="15620" max="15620" width="3.88671875" style="73" bestFit="1" customWidth="1"/>
    <col min="15621" max="15621" width="10.109375" style="73" bestFit="1" customWidth="1"/>
    <col min="15622" max="15867" width="8.88671875" style="73"/>
    <col min="15868" max="15868" width="4" style="73" customWidth="1"/>
    <col min="15869" max="15869" width="27.33203125" style="73" customWidth="1"/>
    <col min="15870" max="15871" width="24.6640625" style="73" customWidth="1"/>
    <col min="15872" max="15872" width="4" style="73" customWidth="1"/>
    <col min="15873" max="15875" width="24.6640625" style="73" customWidth="1"/>
    <col min="15876" max="15876" width="3.88671875" style="73" bestFit="1" customWidth="1"/>
    <col min="15877" max="15877" width="10.109375" style="73" bestFit="1" customWidth="1"/>
    <col min="15878" max="16123" width="8.88671875" style="73"/>
    <col min="16124" max="16124" width="4" style="73" customWidth="1"/>
    <col min="16125" max="16125" width="27.33203125" style="73" customWidth="1"/>
    <col min="16126" max="16127" width="24.6640625" style="73" customWidth="1"/>
    <col min="16128" max="16128" width="4" style="73" customWidth="1"/>
    <col min="16129" max="16131" width="24.6640625" style="73" customWidth="1"/>
    <col min="16132" max="16132" width="3.88671875" style="73" bestFit="1" customWidth="1"/>
    <col min="16133" max="16133" width="10.109375" style="73" bestFit="1" customWidth="1"/>
    <col min="16134" max="16384" width="8.88671875" style="73"/>
  </cols>
  <sheetData>
    <row r="1" spans="2:11" s="72" customFormat="1" ht="21" x14ac:dyDescent="0.35">
      <c r="B1" s="84" t="s">
        <v>96</v>
      </c>
      <c r="D1" s="70"/>
      <c r="E1" s="70"/>
      <c r="F1" s="70"/>
      <c r="G1" s="70"/>
      <c r="H1" s="70"/>
      <c r="I1" s="71"/>
    </row>
    <row r="2" spans="2:11" ht="18.75" customHeight="1" x14ac:dyDescent="0.25">
      <c r="B2" s="2"/>
      <c r="C2" s="9"/>
      <c r="D2" s="9"/>
      <c r="E2" s="9"/>
      <c r="F2" s="9"/>
      <c r="G2" s="9"/>
      <c r="H2" s="9"/>
    </row>
    <row r="3" spans="2:11" s="77" customFormat="1" ht="26.25" customHeight="1" x14ac:dyDescent="0.3">
      <c r="B3" s="85" t="s">
        <v>95</v>
      </c>
      <c r="D3" s="75"/>
      <c r="E3" s="75"/>
      <c r="F3" s="75"/>
      <c r="G3" s="75"/>
      <c r="H3" s="75"/>
      <c r="I3" s="76"/>
    </row>
    <row r="4" spans="2:11" x14ac:dyDescent="0.25">
      <c r="B4" s="74"/>
      <c r="C4" s="75"/>
      <c r="D4" s="75"/>
      <c r="E4" s="75"/>
      <c r="F4" s="75"/>
      <c r="G4" s="75"/>
      <c r="H4" s="75"/>
    </row>
    <row r="5" spans="2:11" ht="20.25" customHeight="1" x14ac:dyDescent="0.3">
      <c r="B5" s="90"/>
      <c r="C5" s="91" t="s">
        <v>94</v>
      </c>
      <c r="D5" s="92" t="s">
        <v>48</v>
      </c>
      <c r="E5" s="92" t="s">
        <v>49</v>
      </c>
      <c r="F5" s="92" t="s">
        <v>50</v>
      </c>
      <c r="G5" s="92" t="s">
        <v>51</v>
      </c>
      <c r="H5" s="92" t="s">
        <v>52</v>
      </c>
      <c r="I5" s="92" t="s">
        <v>24</v>
      </c>
    </row>
    <row r="6" spans="2:11" ht="15.6" x14ac:dyDescent="0.25">
      <c r="B6" s="87">
        <v>1</v>
      </c>
      <c r="C6" s="88" t="s">
        <v>56</v>
      </c>
      <c r="D6" s="88" t="s">
        <v>53</v>
      </c>
      <c r="E6" s="88" t="s">
        <v>100</v>
      </c>
      <c r="F6" s="88" t="s">
        <v>54</v>
      </c>
      <c r="G6" s="88" t="s">
        <v>103</v>
      </c>
      <c r="H6" s="88" t="s">
        <v>105</v>
      </c>
      <c r="I6" s="88" t="s">
        <v>58</v>
      </c>
    </row>
    <row r="7" spans="2:11" ht="15.6" x14ac:dyDescent="0.25">
      <c r="B7" s="87">
        <v>2</v>
      </c>
      <c r="C7" s="88" t="s">
        <v>97</v>
      </c>
      <c r="D7" s="88" t="s">
        <v>99</v>
      </c>
      <c r="E7" s="88" t="s">
        <v>60</v>
      </c>
      <c r="F7" s="88" t="s">
        <v>57</v>
      </c>
      <c r="G7" s="88" t="s">
        <v>55</v>
      </c>
      <c r="H7" s="88" t="s">
        <v>25</v>
      </c>
      <c r="I7" s="88" t="s">
        <v>108</v>
      </c>
    </row>
    <row r="8" spans="2:11" ht="15.6" x14ac:dyDescent="0.25">
      <c r="B8" s="87">
        <v>3</v>
      </c>
      <c r="C8" s="88" t="s">
        <v>98</v>
      </c>
      <c r="D8" s="88" t="s">
        <v>59</v>
      </c>
      <c r="E8" s="88" t="s">
        <v>101</v>
      </c>
      <c r="F8" s="89" t="s">
        <v>63</v>
      </c>
      <c r="G8" s="88" t="s">
        <v>19</v>
      </c>
      <c r="H8" s="88" t="s">
        <v>62</v>
      </c>
      <c r="I8" s="88" t="s">
        <v>26</v>
      </c>
    </row>
    <row r="9" spans="2:11" ht="15.6" x14ac:dyDescent="0.25">
      <c r="B9" s="87">
        <v>4</v>
      </c>
      <c r="C9" s="88" t="s">
        <v>69</v>
      </c>
      <c r="D9" s="88" t="s">
        <v>64</v>
      </c>
      <c r="E9" s="88" t="s">
        <v>67</v>
      </c>
      <c r="F9" s="88" t="s">
        <v>61</v>
      </c>
      <c r="G9" s="88" t="s">
        <v>20</v>
      </c>
      <c r="H9" s="88" t="s">
        <v>18</v>
      </c>
      <c r="I9" s="88" t="s">
        <v>21</v>
      </c>
    </row>
    <row r="10" spans="2:11" ht="15.6" x14ac:dyDescent="0.25">
      <c r="B10" s="87">
        <v>5</v>
      </c>
      <c r="C10" s="88" t="s">
        <v>46</v>
      </c>
      <c r="D10" s="88" t="s">
        <v>73</v>
      </c>
      <c r="E10" s="88" t="s">
        <v>70</v>
      </c>
      <c r="F10" s="89" t="s">
        <v>66</v>
      </c>
      <c r="G10" s="88" t="s">
        <v>68</v>
      </c>
      <c r="H10" s="88" t="s">
        <v>106</v>
      </c>
      <c r="I10" s="88" t="s">
        <v>28</v>
      </c>
    </row>
    <row r="11" spans="2:11" ht="15.6" x14ac:dyDescent="0.25">
      <c r="B11" s="87">
        <v>6</v>
      </c>
      <c r="C11" s="97"/>
      <c r="D11" s="88" t="s">
        <v>77</v>
      </c>
      <c r="E11" s="88" t="s">
        <v>74</v>
      </c>
      <c r="F11" s="88" t="s">
        <v>65</v>
      </c>
      <c r="G11" s="88" t="s">
        <v>71</v>
      </c>
      <c r="H11" s="88" t="s">
        <v>27</v>
      </c>
      <c r="I11" s="88" t="s">
        <v>22</v>
      </c>
      <c r="K11" s="79"/>
    </row>
    <row r="12" spans="2:11" ht="15.6" x14ac:dyDescent="0.25">
      <c r="B12" s="87">
        <v>7</v>
      </c>
      <c r="C12" s="97"/>
      <c r="D12" s="88" t="s">
        <v>83</v>
      </c>
      <c r="E12" s="88" t="s">
        <v>78</v>
      </c>
      <c r="F12" s="88" t="s">
        <v>102</v>
      </c>
      <c r="G12" s="88" t="s">
        <v>104</v>
      </c>
      <c r="H12" s="88" t="s">
        <v>23</v>
      </c>
      <c r="I12" s="88" t="s">
        <v>76</v>
      </c>
    </row>
    <row r="13" spans="2:11" ht="15.6" x14ac:dyDescent="0.25">
      <c r="B13" s="87">
        <v>8</v>
      </c>
      <c r="C13" s="97"/>
      <c r="D13" s="97"/>
      <c r="E13" s="88" t="s">
        <v>84</v>
      </c>
      <c r="F13" s="88" t="s">
        <v>82</v>
      </c>
      <c r="G13" s="88" t="s">
        <v>72</v>
      </c>
      <c r="H13" s="88" t="s">
        <v>107</v>
      </c>
      <c r="I13" s="88" t="s">
        <v>80</v>
      </c>
    </row>
    <row r="14" spans="2:11" ht="15.6" x14ac:dyDescent="0.25">
      <c r="B14" s="87">
        <v>9</v>
      </c>
      <c r="C14" s="97"/>
      <c r="D14" s="97"/>
      <c r="E14" s="88" t="s">
        <v>79</v>
      </c>
      <c r="F14" s="88" t="s">
        <v>75</v>
      </c>
      <c r="G14" s="97"/>
      <c r="H14" s="97"/>
      <c r="I14" s="97"/>
    </row>
    <row r="15" spans="2:11" ht="15.6" x14ac:dyDescent="0.25">
      <c r="B15" s="87">
        <v>10</v>
      </c>
      <c r="C15" s="97"/>
      <c r="D15" s="97"/>
      <c r="E15" s="97"/>
      <c r="F15" s="88" t="s">
        <v>81</v>
      </c>
      <c r="G15" s="97"/>
      <c r="H15" s="97"/>
      <c r="I15" s="97"/>
    </row>
    <row r="16" spans="2:11" ht="15.6" x14ac:dyDescent="0.25">
      <c r="B16" s="86"/>
      <c r="F16" s="9"/>
      <c r="G16" s="9"/>
      <c r="H16" s="9"/>
      <c r="I16" s="9"/>
    </row>
    <row r="17" spans="2:9" ht="15.6" x14ac:dyDescent="0.25">
      <c r="B17" s="48"/>
      <c r="C17" s="80"/>
      <c r="D17" s="9"/>
      <c r="E17" s="9"/>
      <c r="F17" s="9"/>
      <c r="G17" s="9"/>
    </row>
    <row r="18" spans="2:9" ht="20.25" customHeight="1" x14ac:dyDescent="0.25">
      <c r="B18" s="93"/>
      <c r="C18" s="94" t="s">
        <v>85</v>
      </c>
      <c r="D18" s="94" t="s">
        <v>119</v>
      </c>
      <c r="E18" s="94" t="s">
        <v>120</v>
      </c>
      <c r="F18" s="16"/>
    </row>
    <row r="19" spans="2:9" ht="18.75" customHeight="1" x14ac:dyDescent="0.25">
      <c r="B19" s="87">
        <v>1</v>
      </c>
      <c r="C19" s="88" t="s">
        <v>86</v>
      </c>
      <c r="D19" s="88" t="s">
        <v>109</v>
      </c>
      <c r="E19" s="88" t="s">
        <v>35</v>
      </c>
    </row>
    <row r="20" spans="2:9" s="78" customFormat="1" ht="15" customHeight="1" x14ac:dyDescent="0.25">
      <c r="B20" s="87">
        <v>2</v>
      </c>
      <c r="C20" s="65" t="s">
        <v>91</v>
      </c>
      <c r="D20" s="89" t="s">
        <v>34</v>
      </c>
      <c r="E20" s="95" t="s">
        <v>40</v>
      </c>
      <c r="F20" s="68"/>
      <c r="G20" s="68"/>
      <c r="H20" s="68"/>
      <c r="I20" s="68"/>
    </row>
    <row r="21" spans="2:9" ht="15.6" x14ac:dyDescent="0.25">
      <c r="B21" s="87">
        <v>3</v>
      </c>
      <c r="C21" s="88" t="s">
        <v>88</v>
      </c>
      <c r="D21" s="88" t="s">
        <v>36</v>
      </c>
      <c r="E21" s="88" t="s">
        <v>37</v>
      </c>
    </row>
    <row r="22" spans="2:9" ht="15.6" x14ac:dyDescent="0.25">
      <c r="B22" s="87">
        <v>4</v>
      </c>
      <c r="C22" s="88" t="s">
        <v>89</v>
      </c>
      <c r="D22" s="88" t="s">
        <v>41</v>
      </c>
      <c r="E22" s="88" t="s">
        <v>110</v>
      </c>
    </row>
    <row r="23" spans="2:9" ht="15.6" x14ac:dyDescent="0.25">
      <c r="B23" s="87">
        <v>5</v>
      </c>
      <c r="C23" s="88" t="s">
        <v>90</v>
      </c>
      <c r="D23" s="88" t="s">
        <v>31</v>
      </c>
      <c r="E23" s="88" t="s">
        <v>111</v>
      </c>
    </row>
    <row r="24" spans="2:9" ht="15.6" x14ac:dyDescent="0.25">
      <c r="B24" s="87">
        <v>6</v>
      </c>
      <c r="C24" s="88" t="s">
        <v>92</v>
      </c>
      <c r="D24" s="88" t="s">
        <v>38</v>
      </c>
      <c r="E24" s="88" t="s">
        <v>42</v>
      </c>
    </row>
    <row r="25" spans="2:9" ht="15.6" x14ac:dyDescent="0.25">
      <c r="B25" s="87">
        <v>7</v>
      </c>
      <c r="C25" s="88" t="s">
        <v>93</v>
      </c>
      <c r="D25" s="88" t="s">
        <v>30</v>
      </c>
      <c r="E25" s="88" t="s">
        <v>114</v>
      </c>
    </row>
    <row r="26" spans="2:9" ht="15.6" x14ac:dyDescent="0.25">
      <c r="B26" s="87">
        <v>8</v>
      </c>
      <c r="C26" s="98"/>
      <c r="D26" s="88" t="s">
        <v>45</v>
      </c>
      <c r="E26" s="88" t="s">
        <v>39</v>
      </c>
    </row>
    <row r="27" spans="2:9" ht="15.6" x14ac:dyDescent="0.25">
      <c r="B27" s="87">
        <v>9</v>
      </c>
      <c r="C27" s="98"/>
      <c r="D27" s="88" t="s">
        <v>43</v>
      </c>
      <c r="E27" s="88" t="s">
        <v>44</v>
      </c>
    </row>
    <row r="28" spans="2:9" ht="15.6" x14ac:dyDescent="0.25">
      <c r="B28" s="87">
        <v>10</v>
      </c>
      <c r="C28" s="98"/>
      <c r="D28" s="88" t="s">
        <v>29</v>
      </c>
      <c r="E28" s="64" t="s">
        <v>112</v>
      </c>
    </row>
    <row r="29" spans="2:9" ht="15.6" x14ac:dyDescent="0.25">
      <c r="B29" s="87">
        <v>11</v>
      </c>
      <c r="C29" s="98"/>
      <c r="D29" s="88" t="s">
        <v>87</v>
      </c>
      <c r="E29" s="96" t="s">
        <v>113</v>
      </c>
    </row>
    <row r="30" spans="2:9" ht="15.6" x14ac:dyDescent="0.25">
      <c r="B30" s="87">
        <v>12</v>
      </c>
      <c r="C30" s="98"/>
      <c r="D30" s="88" t="s">
        <v>33</v>
      </c>
      <c r="E30" s="96" t="s">
        <v>32</v>
      </c>
    </row>
    <row r="31" spans="2:9" x14ac:dyDescent="0.25">
      <c r="B31" s="81"/>
      <c r="C31" s="82"/>
      <c r="E31" s="66"/>
    </row>
    <row r="32" spans="2:9" x14ac:dyDescent="0.25">
      <c r="E32" s="66"/>
      <c r="F32" s="382" t="s">
        <v>115</v>
      </c>
    </row>
    <row r="33" spans="2:6" x14ac:dyDescent="0.25">
      <c r="E33" s="66"/>
      <c r="F33" s="382"/>
    </row>
    <row r="34" spans="2:6" ht="22.8" x14ac:dyDescent="0.4">
      <c r="B34" s="83" t="s">
        <v>116</v>
      </c>
      <c r="E34" s="66"/>
    </row>
    <row r="35" spans="2:6" x14ac:dyDescent="0.25">
      <c r="E35" s="66"/>
    </row>
    <row r="37" spans="2:6" x14ac:dyDescent="0.25">
      <c r="E37" s="66"/>
    </row>
    <row r="38" spans="2:6" x14ac:dyDescent="0.25">
      <c r="E38" s="67"/>
    </row>
    <row r="39" spans="2:6" x14ac:dyDescent="0.25">
      <c r="E39" s="67"/>
    </row>
    <row r="40" spans="2:6" x14ac:dyDescent="0.25">
      <c r="E40" s="67"/>
    </row>
    <row r="41" spans="2:6" x14ac:dyDescent="0.25">
      <c r="E41" s="67"/>
    </row>
    <row r="42" spans="2:6" x14ac:dyDescent="0.25">
      <c r="E42" s="67"/>
    </row>
    <row r="43" spans="2:6" x14ac:dyDescent="0.25">
      <c r="E43" s="67"/>
    </row>
    <row r="44" spans="2:6" x14ac:dyDescent="0.25">
      <c r="E44" s="67"/>
    </row>
    <row r="45" spans="2:6" x14ac:dyDescent="0.25">
      <c r="E45" s="67"/>
    </row>
    <row r="46" spans="2:6" x14ac:dyDescent="0.25">
      <c r="E46" s="67"/>
    </row>
    <row r="47" spans="2:6" x14ac:dyDescent="0.25">
      <c r="E47" s="67"/>
    </row>
    <row r="48" spans="2:6" x14ac:dyDescent="0.25">
      <c r="E48" s="67"/>
    </row>
    <row r="49" spans="5:5" x14ac:dyDescent="0.25">
      <c r="E49" s="67"/>
    </row>
    <row r="50" spans="5:5" x14ac:dyDescent="0.25">
      <c r="E50" s="67"/>
    </row>
    <row r="51" spans="5:5" x14ac:dyDescent="0.25">
      <c r="E51" s="67"/>
    </row>
    <row r="52" spans="5:5" x14ac:dyDescent="0.25">
      <c r="E52" s="67"/>
    </row>
    <row r="53" spans="5:5" x14ac:dyDescent="0.25">
      <c r="E53" s="67"/>
    </row>
    <row r="54" spans="5:5" x14ac:dyDescent="0.25">
      <c r="E54" s="67"/>
    </row>
  </sheetData>
  <mergeCells count="1">
    <mergeCell ref="F32:F33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tabSelected="1" view="pageBreakPreview" zoomScale="85" zoomScaleNormal="100" zoomScaleSheetLayoutView="85" zoomScalePageLayoutView="140" workbookViewId="0">
      <pane xSplit="3" ySplit="5" topLeftCell="O6" activePane="bottomRight" state="frozen"/>
      <selection pane="topRight" activeCell="D1" sqref="D1"/>
      <selection pane="bottomLeft" activeCell="A6" sqref="A6"/>
      <selection pane="bottomRight" activeCell="AW9" sqref="AW9:AY9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5.33203125" style="2" customWidth="1"/>
    <col min="4" max="51" width="4.88671875" style="2" customWidth="1"/>
    <col min="52" max="55" width="9.88671875" style="2" customWidth="1"/>
    <col min="56" max="56" width="12.88671875" style="2" bestFit="1" customWidth="1"/>
    <col min="57" max="57" width="9.88671875" style="2" hidden="1" customWidth="1"/>
    <col min="58" max="58" width="9.33203125" style="2" customWidth="1"/>
    <col min="59" max="60" width="10.109375" style="2" bestFit="1" customWidth="1"/>
    <col min="61" max="61" width="8.88671875" style="9"/>
    <col min="62" max="62" width="4.44140625" style="9" customWidth="1"/>
    <col min="63" max="63" width="5.33203125" style="9" customWidth="1"/>
    <col min="64" max="16384" width="8.88671875" style="2"/>
  </cols>
  <sheetData>
    <row r="1" spans="2:63" s="22" customFormat="1" ht="21" x14ac:dyDescent="0.3">
      <c r="B1" s="21" t="s">
        <v>1</v>
      </c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</row>
    <row r="2" spans="2:63" s="22" customFormat="1" ht="21" x14ac:dyDescent="0.3">
      <c r="B2" s="21" t="s">
        <v>133</v>
      </c>
    </row>
    <row r="3" spans="2:63" s="22" customFormat="1" ht="21" x14ac:dyDescent="0.3">
      <c r="B3" s="21"/>
    </row>
    <row r="4" spans="2:63" ht="16.2" thickBot="1" x14ac:dyDescent="0.35">
      <c r="D4" s="48" t="s">
        <v>130</v>
      </c>
      <c r="AB4" s="48" t="s">
        <v>131</v>
      </c>
    </row>
    <row r="5" spans="2:63" ht="48" customHeight="1" thickBot="1" x14ac:dyDescent="0.35">
      <c r="B5" s="401" t="s">
        <v>128</v>
      </c>
      <c r="C5" s="402"/>
      <c r="D5" s="563" t="str">
        <f>C6</f>
        <v>BRUINS</v>
      </c>
      <c r="E5" s="563"/>
      <c r="F5" s="564"/>
      <c r="G5" s="565" t="str">
        <f>C7</f>
        <v>DRAGONS</v>
      </c>
      <c r="H5" s="563"/>
      <c r="I5" s="564"/>
      <c r="J5" s="391" t="str">
        <f>C8</f>
        <v>HATO</v>
      </c>
      <c r="K5" s="392"/>
      <c r="L5" s="393"/>
      <c r="M5" s="565" t="str">
        <f>C9</f>
        <v>KANGAROO</v>
      </c>
      <c r="N5" s="563"/>
      <c r="O5" s="564"/>
      <c r="P5" s="565" t="str">
        <f>C10</f>
        <v>KITH</v>
      </c>
      <c r="Q5" s="563"/>
      <c r="R5" s="564"/>
      <c r="S5" s="565" t="str">
        <f>C11</f>
        <v>MINIONS</v>
      </c>
      <c r="T5" s="563"/>
      <c r="U5" s="564"/>
      <c r="V5" s="565" t="str">
        <f>C12</f>
        <v>SABOTEN</v>
      </c>
      <c r="W5" s="563"/>
      <c r="X5" s="564"/>
      <c r="Y5" s="565" t="str">
        <f>C13</f>
        <v>SIRENS</v>
      </c>
      <c r="Z5" s="563"/>
      <c r="AA5" s="563"/>
      <c r="AB5" s="562" t="str">
        <f>C6</f>
        <v>BRUINS</v>
      </c>
      <c r="AC5" s="563"/>
      <c r="AD5" s="564"/>
      <c r="AE5" s="565" t="str">
        <f>C7</f>
        <v>DRAGONS</v>
      </c>
      <c r="AF5" s="563"/>
      <c r="AG5" s="564"/>
      <c r="AH5" s="391" t="str">
        <f>C8</f>
        <v>HATO</v>
      </c>
      <c r="AI5" s="392"/>
      <c r="AJ5" s="393"/>
      <c r="AK5" s="565" t="str">
        <f>C9</f>
        <v>KANGAROO</v>
      </c>
      <c r="AL5" s="563"/>
      <c r="AM5" s="564"/>
      <c r="AN5" s="565" t="str">
        <f>C10</f>
        <v>KITH</v>
      </c>
      <c r="AO5" s="563"/>
      <c r="AP5" s="564"/>
      <c r="AQ5" s="565" t="str">
        <f>C11</f>
        <v>MINIONS</v>
      </c>
      <c r="AR5" s="563"/>
      <c r="AS5" s="564"/>
      <c r="AT5" s="565" t="str">
        <f>C12</f>
        <v>SABOTEN</v>
      </c>
      <c r="AU5" s="563"/>
      <c r="AV5" s="564"/>
      <c r="AW5" s="565" t="str">
        <f>C13</f>
        <v>SIRENS</v>
      </c>
      <c r="AX5" s="563"/>
      <c r="AY5" s="576"/>
      <c r="AZ5" s="50" t="s">
        <v>7</v>
      </c>
      <c r="BA5" s="51" t="s">
        <v>6</v>
      </c>
      <c r="BB5" s="53" t="s">
        <v>4</v>
      </c>
      <c r="BC5" s="57" t="s">
        <v>2</v>
      </c>
      <c r="BD5" s="156" t="s">
        <v>5</v>
      </c>
      <c r="BE5" s="52" t="s">
        <v>3</v>
      </c>
      <c r="BF5" s="9"/>
      <c r="BG5" s="9"/>
      <c r="BH5" s="9"/>
      <c r="BI5" s="2"/>
      <c r="BJ5" s="2"/>
      <c r="BK5" s="2"/>
    </row>
    <row r="6" spans="2:63" ht="21.9" customHeight="1" thickTop="1" x14ac:dyDescent="0.3">
      <c r="B6" s="40">
        <v>1</v>
      </c>
      <c r="C6" s="359" t="s">
        <v>214</v>
      </c>
      <c r="D6" s="360"/>
      <c r="E6" s="26"/>
      <c r="F6" s="27"/>
      <c r="G6" s="171">
        <v>25</v>
      </c>
      <c r="H6" s="335" t="s">
        <v>252</v>
      </c>
      <c r="I6" s="173">
        <v>2</v>
      </c>
      <c r="J6" s="361">
        <v>21</v>
      </c>
      <c r="K6" s="335" t="s">
        <v>253</v>
      </c>
      <c r="L6" s="173">
        <v>0</v>
      </c>
      <c r="M6" s="171">
        <v>14</v>
      </c>
      <c r="N6" s="335" t="s">
        <v>252</v>
      </c>
      <c r="O6" s="173">
        <v>0</v>
      </c>
      <c r="P6" s="171">
        <v>21</v>
      </c>
      <c r="Q6" s="335" t="s">
        <v>251</v>
      </c>
      <c r="R6" s="173">
        <v>3</v>
      </c>
      <c r="S6" s="171">
        <v>22</v>
      </c>
      <c r="T6" s="335" t="s">
        <v>251</v>
      </c>
      <c r="U6" s="173">
        <v>2</v>
      </c>
      <c r="V6" s="548">
        <v>45725</v>
      </c>
      <c r="W6" s="549"/>
      <c r="X6" s="550"/>
      <c r="Y6" s="171">
        <v>9</v>
      </c>
      <c r="Z6" s="335" t="s">
        <v>253</v>
      </c>
      <c r="AA6" s="173">
        <v>0</v>
      </c>
      <c r="AB6" s="567"/>
      <c r="AC6" s="568"/>
      <c r="AD6" s="569"/>
      <c r="AE6" s="542"/>
      <c r="AF6" s="543"/>
      <c r="AG6" s="544"/>
      <c r="AH6" s="170">
        <v>13</v>
      </c>
      <c r="AI6" s="164" t="s">
        <v>0</v>
      </c>
      <c r="AJ6" s="174">
        <v>1</v>
      </c>
      <c r="AK6" s="553"/>
      <c r="AL6" s="554"/>
      <c r="AM6" s="555"/>
      <c r="AN6" s="573">
        <v>45795</v>
      </c>
      <c r="AO6" s="574"/>
      <c r="AP6" s="575"/>
      <c r="AQ6" s="559"/>
      <c r="AR6" s="560"/>
      <c r="AS6" s="561"/>
      <c r="AT6" s="542"/>
      <c r="AU6" s="543"/>
      <c r="AV6" s="544"/>
      <c r="AW6" s="542"/>
      <c r="AX6" s="543"/>
      <c r="AY6" s="543"/>
      <c r="AZ6" s="101">
        <f>BA6+BB6</f>
        <v>9</v>
      </c>
      <c r="BA6" s="13">
        <f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9</v>
      </c>
      <c r="BB6" s="54">
        <f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0</v>
      </c>
      <c r="BC6" s="102">
        <f>F6+I6+L6+O6+R6+U6+X6+AA6+AD6+AG6+AJ6+AM6+AP6+AS6+AV6+AY6</f>
        <v>8</v>
      </c>
      <c r="BD6" s="157">
        <f t="shared" ref="BD6:BD13" si="0">(BA6/AZ6)*100%</f>
        <v>1</v>
      </c>
      <c r="BE6" s="104"/>
      <c r="BF6" s="9"/>
      <c r="BG6" s="9"/>
      <c r="BH6" s="9"/>
      <c r="BI6" s="2"/>
      <c r="BJ6" s="2"/>
      <c r="BK6" s="2"/>
    </row>
    <row r="7" spans="2:63" ht="21.9" customHeight="1" x14ac:dyDescent="0.3">
      <c r="B7" s="41">
        <v>2</v>
      </c>
      <c r="C7" s="160" t="s">
        <v>168</v>
      </c>
      <c r="D7" s="341">
        <v>2</v>
      </c>
      <c r="E7" s="304" t="s">
        <v>252</v>
      </c>
      <c r="F7" s="176">
        <v>25</v>
      </c>
      <c r="G7" s="120"/>
      <c r="H7" s="19"/>
      <c r="I7" s="25"/>
      <c r="J7" s="354">
        <v>0</v>
      </c>
      <c r="K7" s="342" t="s">
        <v>253</v>
      </c>
      <c r="L7" s="353"/>
      <c r="M7" s="548">
        <v>45717</v>
      </c>
      <c r="N7" s="549"/>
      <c r="O7" s="550"/>
      <c r="P7" s="171">
        <v>20</v>
      </c>
      <c r="Q7" s="335" t="s">
        <v>251</v>
      </c>
      <c r="R7" s="173">
        <v>0</v>
      </c>
      <c r="S7" s="377">
        <v>25</v>
      </c>
      <c r="T7" s="378" t="s">
        <v>0</v>
      </c>
      <c r="U7" s="379">
        <v>0</v>
      </c>
      <c r="V7" s="171">
        <v>21</v>
      </c>
      <c r="W7" s="335" t="s">
        <v>252</v>
      </c>
      <c r="X7" s="173">
        <v>1</v>
      </c>
      <c r="Y7" s="175">
        <v>15</v>
      </c>
      <c r="Z7" s="304" t="s">
        <v>253</v>
      </c>
      <c r="AA7" s="328">
        <v>1</v>
      </c>
      <c r="AB7" s="442">
        <f>AE6</f>
        <v>0</v>
      </c>
      <c r="AC7" s="443"/>
      <c r="AD7" s="444"/>
      <c r="AE7" s="120"/>
      <c r="AF7" s="19"/>
      <c r="AG7" s="25"/>
      <c r="AH7" s="548"/>
      <c r="AI7" s="549"/>
      <c r="AJ7" s="550"/>
      <c r="AK7" s="553"/>
      <c r="AL7" s="554"/>
      <c r="AM7" s="555"/>
      <c r="AN7" s="170">
        <v>9</v>
      </c>
      <c r="AO7" s="164" t="s">
        <v>0</v>
      </c>
      <c r="AP7" s="174">
        <v>11</v>
      </c>
      <c r="AQ7" s="542"/>
      <c r="AR7" s="543"/>
      <c r="AS7" s="544"/>
      <c r="AT7" s="542"/>
      <c r="AU7" s="543"/>
      <c r="AV7" s="544"/>
      <c r="AW7" s="171">
        <v>14</v>
      </c>
      <c r="AX7" s="335" t="s">
        <v>251</v>
      </c>
      <c r="AY7" s="173">
        <v>3</v>
      </c>
      <c r="AZ7" s="1">
        <f>BA7+BB7</f>
        <v>8</v>
      </c>
      <c r="BA7" s="13">
        <f>IF(D7&gt;F7, "1","0")+IF(G7&gt;I7, "1", "0")+IF(J7&gt;L7, "1", "0")+IF(M7&gt;O7, "1", "0")+IF(P7&gt;R7, "1", "0")+IF(S7&gt;U7, "1", "0")+IF(V7&gt;X7, "1", "0")+IF(Y7&gt;AA7, "1", "0")+IF(AB7&gt;AD7, "1", "0")+IF(AE7&gt;AG7, "1", "0")+IF(AH7&gt;AJ7, "1", "0")+IF(AK7&gt;AM7, "1", "0")+IF(AN7&gt;AP7, "1", "0")+IF(AQ7&gt;AS7, "1", "0")+IF(AT7&gt;AV7, "1", "0")+IF(AW7&gt;AY7, "1", "0")</f>
        <v>6</v>
      </c>
      <c r="BB7" s="54">
        <f>IF(D7&lt;F7, "1","0")+IF(G7&lt;I7, "1", "0")+IF(J7&lt;L7, "1", "0")+IF(M7&lt;O7, "1", "0")+IF(P7&lt;R7, "1", "0")+IF(S7&lt;U7, "1", "0")+IF(V7&lt;X7, "1", "0")+IF(Y7&lt;AA7, "1", "0")+IF(AB7&lt;AD7, "1", "0")+IF(AE7&lt;AG7, "1", "0")+IF(AH7&lt;AJ7, "1", "0")+IF(AK7&lt;AM7, "1", "0")+IF(AN7&lt;AP7, "1", "0")+IF(AQ7&lt;AS7, "1", "0")+IF(AT7&lt;AV7, "1", "0")+IF(AW7&lt;AY7, "1", "0")</f>
        <v>2</v>
      </c>
      <c r="BC7" s="56">
        <f>F7+I7+L7+O7+R7+U7+X7+AA7+AD7+AG7+AJ7+AM7+AP7+AS7+AV7+AY7</f>
        <v>41</v>
      </c>
      <c r="BD7" s="158">
        <f t="shared" si="0"/>
        <v>0.75</v>
      </c>
      <c r="BE7" s="35"/>
      <c r="BF7" s="9"/>
      <c r="BG7" s="9"/>
      <c r="BH7" s="9"/>
      <c r="BI7" s="2"/>
      <c r="BJ7" s="2"/>
      <c r="BK7" s="2"/>
    </row>
    <row r="8" spans="2:63" ht="21.9" customHeight="1" x14ac:dyDescent="0.3">
      <c r="B8" s="41">
        <v>3</v>
      </c>
      <c r="C8" s="161" t="s">
        <v>261</v>
      </c>
      <c r="D8" s="341">
        <v>0</v>
      </c>
      <c r="E8" s="304" t="s">
        <v>253</v>
      </c>
      <c r="F8" s="176">
        <v>21</v>
      </c>
      <c r="G8" s="355"/>
      <c r="H8" s="356" t="s">
        <v>253</v>
      </c>
      <c r="I8" s="357">
        <v>0</v>
      </c>
      <c r="J8" s="121"/>
      <c r="K8" s="26"/>
      <c r="L8" s="27"/>
      <c r="M8" s="171">
        <v>9</v>
      </c>
      <c r="N8" s="335" t="s">
        <v>251</v>
      </c>
      <c r="O8" s="173">
        <v>19</v>
      </c>
      <c r="P8" s="171">
        <v>10</v>
      </c>
      <c r="Q8" s="335" t="s">
        <v>252</v>
      </c>
      <c r="R8" s="173">
        <v>16</v>
      </c>
      <c r="S8" s="171">
        <v>9</v>
      </c>
      <c r="T8" s="335" t="s">
        <v>252</v>
      </c>
      <c r="U8" s="173">
        <v>14</v>
      </c>
      <c r="V8" s="171">
        <v>12</v>
      </c>
      <c r="W8" s="335" t="s">
        <v>251</v>
      </c>
      <c r="X8" s="173">
        <v>5</v>
      </c>
      <c r="Y8" s="300"/>
      <c r="Z8" s="342" t="s">
        <v>252</v>
      </c>
      <c r="AA8" s="301">
        <v>0</v>
      </c>
      <c r="AB8" s="539">
        <v>45704</v>
      </c>
      <c r="AC8" s="540"/>
      <c r="AD8" s="541"/>
      <c r="AE8" s="548">
        <f>AH7</f>
        <v>0</v>
      </c>
      <c r="AF8" s="549"/>
      <c r="AG8" s="550"/>
      <c r="AH8" s="121"/>
      <c r="AI8" s="26"/>
      <c r="AJ8" s="27"/>
      <c r="AK8" s="542"/>
      <c r="AL8" s="543"/>
      <c r="AM8" s="544"/>
      <c r="AN8" s="548"/>
      <c r="AO8" s="549"/>
      <c r="AP8" s="550"/>
      <c r="AQ8" s="545">
        <v>45837</v>
      </c>
      <c r="AR8" s="546"/>
      <c r="AS8" s="547"/>
      <c r="AT8" s="449">
        <v>45851</v>
      </c>
      <c r="AU8" s="453"/>
      <c r="AV8" s="455"/>
      <c r="AW8" s="548"/>
      <c r="AX8" s="549"/>
      <c r="AY8" s="550"/>
      <c r="AZ8" s="1">
        <f t="shared" ref="AZ8:AZ13" si="1">BA8+BB8</f>
        <v>8</v>
      </c>
      <c r="BA8" s="13">
        <f>IF(D8&gt;F8, "1","0")+IF(G8&gt;I8, "1", "0")+IF(J8&gt;L8, "1", "0")+IF(M8&gt;O8, "1", "0")+IF(P8&gt;R8, "1", "0")+IF(S8&gt;U8, "1", "0")+IF(V8&gt;X8, "1", "0")+IF(Y8&gt;AA8, "1", "0")+IF(AB8&gt;AD8, "1", "0")+IF(AE8&gt;AG8, "1", "0")+IF(AH8&gt;AJ8, "1", "0")+IF(AK8&gt;AM8, "1", "0")+IF(AN8&gt;AP8, "1", "0")+IF(AQ8&gt;AS8, "1", "0")+IF(AT8&gt;AV8, "1", "0")+IF(AW8&gt;AY8, "1", "0")</f>
        <v>4</v>
      </c>
      <c r="BB8" s="54">
        <f>IF(D8&lt;F8, "1","0")+IF(G8&lt;I8, "1", "0")+IF(J8&lt;L8, "1", "0")+IF(M8&lt;O8, "1", "0")+IF(P8&lt;R8, "1", "0")+IF(S8&lt;U8, "1", "0")+IF(V8&lt;X8, "1", "0")+IF(Y8&lt;AA8, "1", "0")+IF(AB8&lt;AD8, "1", "0")+IF(AE8&lt;AG8, "1", "0")+IF(AH8&lt;AJ8, "1", "0")+IF(AK8&lt;AM8, "1", "0")+IF(AN8&lt;AP8, "1", "0")+IF(AQ8&lt;AS8, "1", "0")+IF(AT8&lt;AV8, "1", "0")+IF(AW8&lt;AY8, "1", "0")</f>
        <v>4</v>
      </c>
      <c r="BC8" s="56">
        <f>F8+I8+L8+O8+R8+U8+X8+AA8+AD8+AG8+AJ8+AM8+AP8+AS8+AV8+AY8</f>
        <v>75</v>
      </c>
      <c r="BD8" s="158">
        <f t="shared" si="0"/>
        <v>0.5</v>
      </c>
      <c r="BE8" s="35"/>
      <c r="BF8" s="9"/>
      <c r="BG8" s="9"/>
      <c r="BH8" s="9"/>
      <c r="BI8" s="2"/>
      <c r="BJ8" s="2"/>
      <c r="BK8" s="2"/>
    </row>
    <row r="9" spans="2:63" ht="21.9" customHeight="1" x14ac:dyDescent="0.3">
      <c r="B9" s="44">
        <v>4</v>
      </c>
      <c r="C9" s="160" t="s">
        <v>216</v>
      </c>
      <c r="D9" s="341">
        <v>0</v>
      </c>
      <c r="E9" s="304" t="s">
        <v>252</v>
      </c>
      <c r="F9" s="176">
        <v>14</v>
      </c>
      <c r="G9" s="426">
        <f>M7</f>
        <v>45717</v>
      </c>
      <c r="H9" s="413"/>
      <c r="I9" s="414"/>
      <c r="J9" s="403">
        <f>M8</f>
        <v>9</v>
      </c>
      <c r="K9" s="404"/>
      <c r="L9" s="405"/>
      <c r="M9" s="120"/>
      <c r="N9" s="19"/>
      <c r="O9" s="25"/>
      <c r="P9" s="171">
        <v>12</v>
      </c>
      <c r="Q9" s="335" t="s">
        <v>253</v>
      </c>
      <c r="R9" s="173">
        <v>5</v>
      </c>
      <c r="S9" s="570">
        <v>45802</v>
      </c>
      <c r="T9" s="571"/>
      <c r="U9" s="572"/>
      <c r="V9" s="171">
        <v>25</v>
      </c>
      <c r="W9" s="335" t="s">
        <v>253</v>
      </c>
      <c r="X9" s="173">
        <v>5</v>
      </c>
      <c r="Y9" s="545">
        <v>45844</v>
      </c>
      <c r="Z9" s="546"/>
      <c r="AA9" s="546"/>
      <c r="AB9" s="536">
        <f>AK6</f>
        <v>0</v>
      </c>
      <c r="AC9" s="537"/>
      <c r="AD9" s="538"/>
      <c r="AE9" s="552">
        <f>AK7</f>
        <v>0</v>
      </c>
      <c r="AF9" s="537"/>
      <c r="AG9" s="538"/>
      <c r="AH9" s="445">
        <f>AK8</f>
        <v>0</v>
      </c>
      <c r="AI9" s="443"/>
      <c r="AJ9" s="444"/>
      <c r="AK9" s="120"/>
      <c r="AL9" s="19"/>
      <c r="AM9" s="25"/>
      <c r="AN9" s="545">
        <v>45837</v>
      </c>
      <c r="AO9" s="546"/>
      <c r="AP9" s="547"/>
      <c r="AQ9" s="545">
        <v>45851</v>
      </c>
      <c r="AR9" s="546"/>
      <c r="AS9" s="547"/>
      <c r="AT9" s="542"/>
      <c r="AU9" s="543"/>
      <c r="AV9" s="544"/>
      <c r="AW9" s="542"/>
      <c r="AX9" s="543"/>
      <c r="AY9" s="543"/>
      <c r="AZ9" s="1">
        <f t="shared" si="1"/>
        <v>9</v>
      </c>
      <c r="BA9" s="13">
        <f>IF(D9&gt;F9, "1","0")+IF(G9&gt;I9, "1", "0")+IF(J9&gt;L9, "1", "0")+IF(M9&gt;O9, "1", "0")+IF(P9&gt;R9, "1", "0")+IF(S9&gt;U9, "1", "0")+IF(V9&gt;X9, "1", "0")+IF(Y9&gt;AA9, "1", "0")+IF(AB9&gt;AD9, "1", "0")+IF(AE9&gt;AG9, "1", "0")+IF(AH9&gt;AJ9, "1", "0")+IF(AK9&gt;AM9, "1", "0")+IF(AN9&gt;AP9, "1", "0")+IF(AQ9&gt;AS9, "1", "0")+IF(AT9&gt;AV9, "1", "0")+IF(AW9&gt;AY9, "1", "0")</f>
        <v>8</v>
      </c>
      <c r="BB9" s="54">
        <f>IF(D9&lt;F9, "1","0")+IF(G9&lt;I9, "1", "0")+IF(J9&lt;L9, "1", "0")+IF(M9&lt;O9, "1", "0")+IF(P9&lt;R9, "1", "0")+IF(S9&lt;U9, "1", "0")+IF(V9&lt;X9, "1", "0")+IF(Y9&lt;AA9, "1", "0")+IF(AB9&lt;AD9, "1", "0")+IF(AE9&lt;AG9, "1", "0")+IF(AH9&lt;AJ9, "1", "0")+IF(AK9&lt;AM9, "1", "0")+IF(AN9&lt;AP9, "1", "0")+IF(AQ9&lt;AS9, "1", "0")+IF(AT9&lt;AV9, "1", "0")+IF(AW9&lt;AY9, "1", "0")</f>
        <v>1</v>
      </c>
      <c r="BC9" s="56">
        <f>F9+I9+L9+O9+R9+U9+X9+AA9+AD9+AG9+AJ9+AM9+AP9+AS9+AV9+AY9</f>
        <v>24</v>
      </c>
      <c r="BD9" s="158">
        <f t="shared" si="0"/>
        <v>0.88888888888888884</v>
      </c>
      <c r="BE9" s="36"/>
      <c r="BF9" s="9"/>
      <c r="BG9" s="9"/>
      <c r="BH9" s="9"/>
      <c r="BI9" s="2"/>
      <c r="BJ9" s="2"/>
      <c r="BK9" s="2"/>
    </row>
    <row r="10" spans="2:63" ht="21.9" customHeight="1" x14ac:dyDescent="0.3">
      <c r="B10" s="41">
        <v>5</v>
      </c>
      <c r="C10" s="161" t="s">
        <v>217</v>
      </c>
      <c r="D10" s="566">
        <f>P6</f>
        <v>21</v>
      </c>
      <c r="E10" s="404"/>
      <c r="F10" s="405"/>
      <c r="G10" s="403">
        <f>P7</f>
        <v>20</v>
      </c>
      <c r="H10" s="404"/>
      <c r="I10" s="405"/>
      <c r="J10" s="175">
        <v>16</v>
      </c>
      <c r="K10" s="304" t="s">
        <v>252</v>
      </c>
      <c r="L10" s="176">
        <v>10</v>
      </c>
      <c r="M10" s="175">
        <v>5</v>
      </c>
      <c r="N10" s="304" t="s">
        <v>253</v>
      </c>
      <c r="O10" s="176">
        <v>12</v>
      </c>
      <c r="P10" s="120"/>
      <c r="Q10" s="19"/>
      <c r="R10" s="25"/>
      <c r="S10" s="350">
        <v>4</v>
      </c>
      <c r="T10" s="351" t="s">
        <v>253</v>
      </c>
      <c r="U10" s="352">
        <v>16</v>
      </c>
      <c r="V10" s="175">
        <v>17</v>
      </c>
      <c r="W10" s="164" t="s">
        <v>0</v>
      </c>
      <c r="X10" s="176">
        <v>6</v>
      </c>
      <c r="Y10" s="171">
        <v>21</v>
      </c>
      <c r="Z10" s="335" t="s">
        <v>252</v>
      </c>
      <c r="AA10" s="173">
        <v>1</v>
      </c>
      <c r="AB10" s="536">
        <f>AN6</f>
        <v>45795</v>
      </c>
      <c r="AC10" s="537"/>
      <c r="AD10" s="538"/>
      <c r="AE10" s="556">
        <v>45717</v>
      </c>
      <c r="AF10" s="557"/>
      <c r="AG10" s="558"/>
      <c r="AH10" s="445">
        <f>AN8</f>
        <v>0</v>
      </c>
      <c r="AI10" s="443"/>
      <c r="AJ10" s="444"/>
      <c r="AK10" s="445">
        <f>AN9</f>
        <v>45837</v>
      </c>
      <c r="AL10" s="443"/>
      <c r="AM10" s="444"/>
      <c r="AN10" s="120"/>
      <c r="AO10" s="19"/>
      <c r="AP10" s="25"/>
      <c r="AQ10" s="545">
        <v>45858</v>
      </c>
      <c r="AR10" s="546"/>
      <c r="AS10" s="547"/>
      <c r="AT10" s="548"/>
      <c r="AU10" s="549"/>
      <c r="AV10" s="550"/>
      <c r="AW10" s="545">
        <v>45809</v>
      </c>
      <c r="AX10" s="546"/>
      <c r="AY10" s="546"/>
      <c r="AZ10" s="1">
        <f t="shared" si="1"/>
        <v>12</v>
      </c>
      <c r="BA10" s="13">
        <f>IF(D10&gt;F10, "1","0")+IF(G10&gt;I10, "1", "0")+IF(J10&gt;L10, "1", "0")+IF(M10&gt;O10, "1", "0")+IF(P10&gt;R10, "1", "0")+IF(S10&gt;U10, "1", "0")+IF(V10&gt;X10, "1", "0")+IF(Y10&gt;AA10, "1", "0")+IF(AB10&gt;AD10, "1", "0")+IF(AE10&gt;AG10, "1", "0")+IF(AH10&gt;AJ10, "1", "0")+IF(AK10&gt;AM10, "1", "0")+IF(AN10&gt;AP10, "1", "0")+IF(AQ10&gt;AS10, "1", "0")+IF(AT10&gt;AV10, "1", "0")+IF(AW10&gt;AY10, "1", "0")</f>
        <v>10</v>
      </c>
      <c r="BB10" s="54">
        <f>IF(D10&lt;F10, "1","0")+IF(G10&lt;I10, "1", "0")+IF(J10&lt;L10, "1", "0")+IF(M10&lt;O10, "1", "0")+IF(P10&lt;R10, "1", "0")+IF(S10&lt;U10, "1", "0")+IF(V10&lt;X10, "1", "0")+IF(Y10&lt;AA10, "1", "0")+IF(AB10&lt;AD10, "1", "0")+IF(AE10&lt;AG10, "1", "0")+IF(AH10&lt;AJ10, "1", "0")+IF(AK10&lt;AM10, "1", "0")+IF(AN10&lt;AP10, "1", "0")+IF(AQ10&lt;AS10, "1", "0")+IF(AT10&lt;AV10, "1", "0")+IF(AW10&lt;AY10, "1", "0")</f>
        <v>2</v>
      </c>
      <c r="BC10" s="56">
        <f>F10+I10+L10+O10+R10+U10+X10+AA10+AD10+AG10+AJ10+AM10+AP10+AS10+AV10+AY10</f>
        <v>45</v>
      </c>
      <c r="BD10" s="158">
        <f t="shared" si="0"/>
        <v>0.83333333333333337</v>
      </c>
      <c r="BE10" s="37"/>
      <c r="BF10" s="9"/>
      <c r="BG10" s="9"/>
      <c r="BH10" s="10"/>
      <c r="BI10" s="2"/>
      <c r="BJ10" s="2"/>
      <c r="BK10" s="2"/>
    </row>
    <row r="11" spans="2:63" ht="21.9" customHeight="1" x14ac:dyDescent="0.3">
      <c r="B11" s="212">
        <v>6</v>
      </c>
      <c r="C11" s="161" t="s">
        <v>218</v>
      </c>
      <c r="D11" s="566">
        <f>S6</f>
        <v>22</v>
      </c>
      <c r="E11" s="404"/>
      <c r="F11" s="405"/>
      <c r="G11" s="409">
        <v>374421</v>
      </c>
      <c r="H11" s="410"/>
      <c r="I11" s="411"/>
      <c r="J11" s="175">
        <v>14</v>
      </c>
      <c r="K11" s="304" t="s">
        <v>252</v>
      </c>
      <c r="L11" s="176">
        <v>9</v>
      </c>
      <c r="M11" s="548">
        <v>45746</v>
      </c>
      <c r="N11" s="549"/>
      <c r="O11" s="550"/>
      <c r="P11" s="175">
        <v>16</v>
      </c>
      <c r="Q11" s="304" t="s">
        <v>253</v>
      </c>
      <c r="R11" s="176">
        <v>4</v>
      </c>
      <c r="S11" s="120"/>
      <c r="T11" s="19"/>
      <c r="U11" s="25"/>
      <c r="V11" s="171">
        <v>16</v>
      </c>
      <c r="W11" s="335" t="s">
        <v>253</v>
      </c>
      <c r="X11" s="173">
        <v>4</v>
      </c>
      <c r="Y11" s="171">
        <v>15</v>
      </c>
      <c r="Z11" s="335" t="s">
        <v>252</v>
      </c>
      <c r="AA11" s="173">
        <v>2</v>
      </c>
      <c r="AB11" s="559">
        <v>45718</v>
      </c>
      <c r="AC11" s="560"/>
      <c r="AD11" s="561"/>
      <c r="AE11" s="445">
        <f>AQ7</f>
        <v>0</v>
      </c>
      <c r="AF11" s="443"/>
      <c r="AG11" s="444"/>
      <c r="AH11" s="445">
        <f>AQ8</f>
        <v>45837</v>
      </c>
      <c r="AI11" s="443"/>
      <c r="AJ11" s="444"/>
      <c r="AK11" s="445">
        <f>AQ9</f>
        <v>45851</v>
      </c>
      <c r="AL11" s="443"/>
      <c r="AM11" s="444"/>
      <c r="AN11" s="445">
        <f>AQ10</f>
        <v>45858</v>
      </c>
      <c r="AO11" s="443"/>
      <c r="AP11" s="444"/>
      <c r="AQ11" s="120"/>
      <c r="AR11" s="19"/>
      <c r="AS11" s="25"/>
      <c r="AT11" s="542"/>
      <c r="AU11" s="543"/>
      <c r="AV11" s="544"/>
      <c r="AW11" s="542"/>
      <c r="AX11" s="543"/>
      <c r="AY11" s="543"/>
      <c r="AZ11" s="1" t="e">
        <f t="shared" si="1"/>
        <v>#REF!</v>
      </c>
      <c r="BA11" s="13" t="e">
        <f>IF(D11&gt;F11, "1","0")+IF(G11&gt;I11, "1", "0")+IF(J11&gt;L11, "1", "0")+IF(M11&gt;O11, "1", "0")+IF(P11&gt;R11, "1", "0")+IF(S11&gt;U11, "1", "0")+IF(V11&gt;X11, "1", "0")+IF(Y11&gt;AA11, "1", "0")+IF(AB11&gt;AD11, "1", "0")+IF(AE11&gt;AG11, "1", "0")+IF(AH11&gt;AJ11, "1", "0")+IF(AK11&gt;AM11, "1", "0")+IF(AN11&gt;AP11, "1", "0")+IF(AQ11&gt;AS11, "1", "0")+IF(AT11&gt;AV11, "1", "0")+IF(#REF!&gt;#REF!, "1", "0")</f>
        <v>#REF!</v>
      </c>
      <c r="BB11" s="54" t="e">
        <f>IF(D11&lt;F11, "1","0")+IF(G11&lt;I11, "1", "0")+IF(J11&lt;L11, "1", "0")+IF(M11&lt;O11, "1", "0")+IF(P11&lt;R11, "1", "0")+IF(S11&lt;U11, "1", "0")+IF(V11&lt;X11, "1", "0")+IF(Y11&lt;AA11, "1", "0")+IF(AB11&lt;AD11, "1", "0")+IF(AE11&lt;AG11, "1", "0")+IF(AH11&lt;AJ11, "1", "0")+IF(AK11&lt;AM11, "1", "0")+IF(AN11&lt;AP11, "1", "0")+IF(AQ11&lt;AS11, "1", "0")+IF(AT11&lt;AV11, "1", "0")+IF(#REF!&lt;#REF!, "1", "0")</f>
        <v>#REF!</v>
      </c>
      <c r="BC11" s="56" t="e">
        <f>F11+I11+L11+O11+R11+U11+X11+AA11+AD11+AG11+AJ11+AM11+AP11+AS11+AV11+#REF!</f>
        <v>#REF!</v>
      </c>
      <c r="BD11" s="158" t="e">
        <f t="shared" si="0"/>
        <v>#REF!</v>
      </c>
      <c r="BE11" s="35"/>
      <c r="BF11" s="9"/>
      <c r="BG11" s="9"/>
      <c r="BH11" s="9"/>
      <c r="BI11" s="2"/>
      <c r="BJ11" s="2"/>
      <c r="BK11" s="2"/>
    </row>
    <row r="12" spans="2:63" ht="21.9" customHeight="1" x14ac:dyDescent="0.3">
      <c r="B12" s="41">
        <v>7</v>
      </c>
      <c r="C12" s="161" t="s">
        <v>219</v>
      </c>
      <c r="D12" s="548">
        <v>45725</v>
      </c>
      <c r="E12" s="549"/>
      <c r="F12" s="550"/>
      <c r="G12" s="175">
        <v>1</v>
      </c>
      <c r="H12" s="304" t="s">
        <v>252</v>
      </c>
      <c r="I12" s="176">
        <v>21</v>
      </c>
      <c r="J12" s="403">
        <f>V8</f>
        <v>12</v>
      </c>
      <c r="K12" s="404"/>
      <c r="L12" s="405"/>
      <c r="M12" s="175">
        <v>5</v>
      </c>
      <c r="N12" s="304" t="s">
        <v>253</v>
      </c>
      <c r="O12" s="176">
        <v>25</v>
      </c>
      <c r="P12" s="409">
        <f>V10</f>
        <v>17</v>
      </c>
      <c r="Q12" s="410"/>
      <c r="R12" s="411"/>
      <c r="S12" s="175">
        <v>4</v>
      </c>
      <c r="T12" s="304" t="s">
        <v>253</v>
      </c>
      <c r="U12" s="176">
        <v>16</v>
      </c>
      <c r="V12" s="120"/>
      <c r="W12" s="19"/>
      <c r="X12" s="25"/>
      <c r="Y12" s="171">
        <v>7</v>
      </c>
      <c r="Z12" s="172" t="s">
        <v>0</v>
      </c>
      <c r="AA12" s="380">
        <v>6</v>
      </c>
      <c r="AB12" s="442">
        <f>AT6</f>
        <v>0</v>
      </c>
      <c r="AC12" s="443"/>
      <c r="AD12" s="444"/>
      <c r="AE12" s="445">
        <f>AT7</f>
        <v>0</v>
      </c>
      <c r="AF12" s="443"/>
      <c r="AG12" s="444"/>
      <c r="AH12" s="445">
        <f>AT8</f>
        <v>45851</v>
      </c>
      <c r="AI12" s="443"/>
      <c r="AJ12" s="444"/>
      <c r="AK12" s="445">
        <f>AT9</f>
        <v>0</v>
      </c>
      <c r="AL12" s="443"/>
      <c r="AM12" s="444"/>
      <c r="AN12" s="445">
        <f>AT10</f>
        <v>0</v>
      </c>
      <c r="AO12" s="443"/>
      <c r="AP12" s="444"/>
      <c r="AQ12" s="445">
        <f>AT11</f>
        <v>0</v>
      </c>
      <c r="AR12" s="443"/>
      <c r="AS12" s="444"/>
      <c r="AT12" s="120"/>
      <c r="AU12" s="19"/>
      <c r="AV12" s="25"/>
      <c r="AW12" s="534">
        <v>45850</v>
      </c>
      <c r="AX12" s="450"/>
      <c r="AY12" s="535"/>
      <c r="AZ12" s="1">
        <f t="shared" si="1"/>
        <v>8</v>
      </c>
      <c r="BA12" s="13">
        <f>IF(D12&gt;F12, "1","0")+IF(G12&gt;I12, "1", "0")+IF(J12&gt;L12, "1", "0")+IF(M12&gt;O12, "1", "0")+IF(P12&gt;R12, "1", "0")+IF(S12&gt;U12, "1", "0")+IF(V12&gt;X12, "1", "0")+IF(Y12&gt;AA12, "1", "0")+IF(AB12&gt;AD12, "1", "0")+IF(AE12&gt;AG12, "1", "0")+IF(AH12&gt;AJ12, "1", "0")+IF(AK12&gt;AM12, "1", "0")+IF(AN12&gt;AP12, "1", "0")+IF(AQ12&gt;AS12, "1", "0")+IF(AT12&gt;AV12, "1", "0")+IF(AW11&gt;AY11, "1", "0")</f>
        <v>5</v>
      </c>
      <c r="BB12" s="54">
        <f>IF(D12&lt;F12, "1","0")+IF(G12&lt;I12, "1", "0")+IF(J12&lt;L12, "1", "0")+IF(M12&lt;O12, "1", "0")+IF(P12&lt;R12, "1", "0")+IF(S12&lt;U12, "1", "0")+IF(V12&lt;X12, "1", "0")+IF(Y12&lt;AA12, "1", "0")+IF(AB12&lt;AD12, "1", "0")+IF(AE12&lt;AG12, "1", "0")+IF(AH12&lt;AJ12, "1", "0")+IF(AK12&lt;AM12, "1", "0")+IF(AN12&lt;AP12, "1", "0")+IF(AQ12&lt;AS12, "1", "0")+IF(AT12&lt;AV12, "1", "0")+IF(AW11&lt;AY11, "1", "0")</f>
        <v>3</v>
      </c>
      <c r="BC12" s="56">
        <f>F12+I12+L12+O12+R12+U12+X12+AA12+AD12+AG12+AJ12+AM12+AP12+AS12+AV12+AY11</f>
        <v>68</v>
      </c>
      <c r="BD12" s="158">
        <f t="shared" si="0"/>
        <v>0.625</v>
      </c>
      <c r="BE12" s="35"/>
      <c r="BF12" s="9"/>
      <c r="BG12" s="9"/>
      <c r="BH12" s="9"/>
      <c r="BI12" s="2"/>
      <c r="BJ12" s="2"/>
      <c r="BK12" s="2"/>
    </row>
    <row r="13" spans="2:63" ht="21.9" customHeight="1" thickBot="1" x14ac:dyDescent="0.35">
      <c r="B13" s="42">
        <v>8</v>
      </c>
      <c r="C13" s="55" t="s">
        <v>220</v>
      </c>
      <c r="D13" s="358">
        <v>0</v>
      </c>
      <c r="E13" s="320" t="s">
        <v>253</v>
      </c>
      <c r="F13" s="303">
        <v>9</v>
      </c>
      <c r="G13" s="346">
        <v>1</v>
      </c>
      <c r="H13" s="348" t="s">
        <v>253</v>
      </c>
      <c r="I13" s="347">
        <v>15</v>
      </c>
      <c r="J13" s="332">
        <f>Y8</f>
        <v>0</v>
      </c>
      <c r="K13" s="333" t="s">
        <v>252</v>
      </c>
      <c r="L13" s="334"/>
      <c r="M13" s="577">
        <f>Y9</f>
        <v>45844</v>
      </c>
      <c r="N13" s="578"/>
      <c r="O13" s="578"/>
      <c r="P13" s="319">
        <v>1</v>
      </c>
      <c r="Q13" s="320" t="s">
        <v>252</v>
      </c>
      <c r="R13" s="303">
        <v>21</v>
      </c>
      <c r="S13" s="319">
        <v>2</v>
      </c>
      <c r="T13" s="320" t="s">
        <v>252</v>
      </c>
      <c r="U13" s="303">
        <v>15</v>
      </c>
      <c r="V13" s="491">
        <f>Y12</f>
        <v>7</v>
      </c>
      <c r="W13" s="492"/>
      <c r="X13" s="493"/>
      <c r="Y13" s="153"/>
      <c r="Z13" s="28"/>
      <c r="AA13" s="162"/>
      <c r="AB13" s="551">
        <f>AW6</f>
        <v>0</v>
      </c>
      <c r="AC13" s="459"/>
      <c r="AD13" s="460"/>
      <c r="AE13" s="479">
        <f>AW7</f>
        <v>14</v>
      </c>
      <c r="AF13" s="480"/>
      <c r="AG13" s="481"/>
      <c r="AH13" s="528">
        <f>AW8</f>
        <v>0</v>
      </c>
      <c r="AI13" s="459"/>
      <c r="AJ13" s="460"/>
      <c r="AK13" s="528">
        <f>AW9</f>
        <v>0</v>
      </c>
      <c r="AL13" s="459"/>
      <c r="AM13" s="460"/>
      <c r="AN13" s="528">
        <f>AW10</f>
        <v>45809</v>
      </c>
      <c r="AO13" s="459"/>
      <c r="AP13" s="460"/>
      <c r="AQ13" s="528" t="e">
        <f>#REF!</f>
        <v>#REF!</v>
      </c>
      <c r="AR13" s="459"/>
      <c r="AS13" s="460"/>
      <c r="AT13" s="528">
        <f>AW11</f>
        <v>0</v>
      </c>
      <c r="AU13" s="459"/>
      <c r="AV13" s="460"/>
      <c r="AW13" s="153"/>
      <c r="AX13" s="28"/>
      <c r="AY13" s="28"/>
      <c r="AZ13" s="32" t="e">
        <f t="shared" si="1"/>
        <v>#REF!</v>
      </c>
      <c r="BA13" s="150" t="e">
        <f>IF(D13&gt;F13, "1","0")+IF(G13&gt;I13, "1", "0")+IF(J13&gt;L13, "1", "0")+IF(M13&gt;O13, "1", "0")+IF(P13&gt;R13, "1", "0")+IF(S13&gt;U13, "1", "0")+IF(V13&gt;X13, "1", "0")+IF(Y13&gt;AA13, "1", "0")+IF(AB13&gt;AD13, "1", "0")+IF(AE13&gt;AG13, "1", "0")+IF(AH13&gt;AJ13, "1", "0")+IF(AK13&gt;AM13, "1", "0")+IF(AN13&gt;AP13, "1", "0")+IF(AQ13&gt;AS13, "1", "0")+IF(AT13&gt;AV13, "1", "0")+IF(AW13&gt;AY13, "1", "0")</f>
        <v>#REF!</v>
      </c>
      <c r="BB13" s="151" t="e">
        <f>IF(D13&lt;F13, "1","0")+IF(G13&lt;I13, "1", "0")+IF(J13&lt;L13, "1", "0")+IF(M13&lt;O13, "1", "0")+IF(P13&lt;R13, "1", "0")+IF(S13&lt;U13, "1", "0")+IF(V13&lt;X13, "1", "0")+IF(Y13&lt;AA13, "1", "0")+IF(AB13&lt;AD13, "1", "0")+IF(AE13&lt;AG13, "1", "0")+IF(AH13&lt;AJ13, "1", "0")+IF(AK13&lt;AM13, "1", "0")+IF(AN13&lt;AP13, "1", "0")+IF(AQ13&lt;AS13, "1", "0")+IF(AT13&lt;AV13, "1", "0")+IF(AW13&lt;AY13, "1", "0")</f>
        <v>#REF!</v>
      </c>
      <c r="BC13" s="152">
        <f>F13+I13+L13+O13+R13+U13+X13+AA13+AD13+AG13+AJ13+AM13+AP13+AS13+AV13+AY13</f>
        <v>60</v>
      </c>
      <c r="BD13" s="159" t="e">
        <f t="shared" si="0"/>
        <v>#REF!</v>
      </c>
      <c r="BE13" s="35"/>
      <c r="BF13" s="146"/>
      <c r="BG13" s="9"/>
      <c r="BH13" s="9"/>
      <c r="BI13" s="2"/>
      <c r="BJ13" s="2"/>
      <c r="BK13" s="2"/>
    </row>
    <row r="14" spans="2:63" x14ac:dyDescent="0.3">
      <c r="C14" s="7"/>
      <c r="AZ14" s="99" t="e">
        <f>SUM(AZ6:AZ13)/2</f>
        <v>#REF!</v>
      </c>
      <c r="BA14" s="99" t="e">
        <f>BA6+BA7+BA8+BA9+BA10+BA11+BA12+BA13</f>
        <v>#REF!</v>
      </c>
      <c r="BB14" s="99" t="e">
        <f>BB6+BB7+BB8+BB9+BB10+BB11+BB12+BB13</f>
        <v>#REF!</v>
      </c>
      <c r="BF14" s="9"/>
      <c r="BG14" s="9"/>
      <c r="BH14" s="9"/>
      <c r="BI14" s="2"/>
      <c r="BJ14" s="2"/>
      <c r="BK14" s="2"/>
    </row>
    <row r="16" spans="2:63" x14ac:dyDescent="0.3">
      <c r="B16" s="399" t="s">
        <v>8</v>
      </c>
      <c r="C16" s="399"/>
      <c r="E16" s="2" t="s">
        <v>12</v>
      </c>
    </row>
    <row r="17" spans="2:63" x14ac:dyDescent="0.3">
      <c r="B17" s="400" t="s">
        <v>16</v>
      </c>
      <c r="C17" s="400"/>
      <c r="E17" s="2" t="s">
        <v>17</v>
      </c>
    </row>
    <row r="18" spans="2:63" x14ac:dyDescent="0.3">
      <c r="B18" s="397" t="s">
        <v>15</v>
      </c>
      <c r="C18" s="397"/>
      <c r="E18" s="2" t="s">
        <v>13</v>
      </c>
    </row>
    <row r="19" spans="2:63" x14ac:dyDescent="0.3">
      <c r="B19" s="398" t="s">
        <v>9</v>
      </c>
      <c r="C19" s="398"/>
      <c r="E19" s="2" t="s">
        <v>14</v>
      </c>
    </row>
    <row r="20" spans="2:63" ht="15.6" x14ac:dyDescent="0.3">
      <c r="B20" s="395" t="s">
        <v>10</v>
      </c>
      <c r="C20" s="396"/>
      <c r="E20" s="2" t="s">
        <v>11</v>
      </c>
      <c r="Q20" s="100" t="e">
        <f>MAX(D6:AY13)</f>
        <v>#REF!</v>
      </c>
      <c r="R20" s="34"/>
      <c r="T20" s="8"/>
    </row>
    <row r="23" spans="2:63" x14ac:dyDescent="0.3">
      <c r="AZ23" s="9"/>
      <c r="BA23" s="9"/>
      <c r="BI23" s="2"/>
      <c r="BJ23" s="2"/>
      <c r="BK23" s="2"/>
    </row>
    <row r="24" spans="2:63" x14ac:dyDescent="0.3">
      <c r="AZ24" s="9"/>
      <c r="BA24" s="9"/>
      <c r="BI24" s="2"/>
      <c r="BJ24" s="2"/>
      <c r="BK24" s="2"/>
    </row>
    <row r="25" spans="2:63" x14ac:dyDescent="0.3">
      <c r="AZ25" s="9"/>
      <c r="BA25" s="9"/>
      <c r="BI25" s="2"/>
      <c r="BJ25" s="2"/>
      <c r="BK25" s="2"/>
    </row>
    <row r="26" spans="2:63" x14ac:dyDescent="0.3">
      <c r="AZ26" s="9"/>
      <c r="BA26" s="9"/>
      <c r="BI26" s="2"/>
      <c r="BJ26" s="2"/>
      <c r="BK26" s="2"/>
    </row>
    <row r="27" spans="2:63" x14ac:dyDescent="0.3">
      <c r="AZ27" s="9"/>
      <c r="BA27" s="9"/>
      <c r="BI27" s="2"/>
      <c r="BJ27" s="2"/>
      <c r="BK27" s="2"/>
    </row>
    <row r="28" spans="2:63" x14ac:dyDescent="0.3">
      <c r="AZ28" s="9"/>
      <c r="BA28" s="9"/>
      <c r="BI28" s="2"/>
      <c r="BJ28" s="2"/>
      <c r="BK28" s="2"/>
    </row>
    <row r="29" spans="2:63" x14ac:dyDescent="0.3">
      <c r="AZ29" s="9"/>
      <c r="BA29" s="9"/>
      <c r="BI29" s="2"/>
      <c r="BJ29" s="2"/>
      <c r="BK29" s="2"/>
    </row>
    <row r="30" spans="2:63" x14ac:dyDescent="0.3">
      <c r="AZ30" s="9"/>
      <c r="BA30" s="9"/>
      <c r="BI30" s="2"/>
      <c r="BJ30" s="2"/>
      <c r="BK30" s="2"/>
    </row>
    <row r="31" spans="2:63" ht="15.75" customHeight="1" x14ac:dyDescent="0.3">
      <c r="AZ31" s="9"/>
      <c r="BA31" s="9"/>
      <c r="BI31" s="2"/>
      <c r="BJ31" s="2"/>
      <c r="BK31" s="2"/>
    </row>
    <row r="32" spans="2:63" x14ac:dyDescent="0.3">
      <c r="AZ32" s="9"/>
      <c r="BA32" s="9"/>
      <c r="BI32" s="2"/>
      <c r="BJ32" s="2"/>
      <c r="BK32" s="2"/>
    </row>
    <row r="33" spans="52:63" x14ac:dyDescent="0.3">
      <c r="AZ33" s="9"/>
      <c r="BA33" s="9"/>
      <c r="BI33" s="2"/>
      <c r="BJ33" s="2"/>
      <c r="BK33" s="2"/>
    </row>
    <row r="34" spans="52:63" x14ac:dyDescent="0.3">
      <c r="AZ34" s="9"/>
      <c r="BA34" s="9"/>
      <c r="BI34" s="2"/>
      <c r="BJ34" s="2"/>
      <c r="BK34" s="2"/>
    </row>
    <row r="35" spans="52:63" x14ac:dyDescent="0.3">
      <c r="AZ35" s="9"/>
      <c r="BA35" s="9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92">
    <mergeCell ref="M11:O11"/>
    <mergeCell ref="G11:I11"/>
    <mergeCell ref="B5:C5"/>
    <mergeCell ref="M5:O5"/>
    <mergeCell ref="D5:F5"/>
    <mergeCell ref="G5:I5"/>
    <mergeCell ref="J5:L5"/>
    <mergeCell ref="AT5:AV5"/>
    <mergeCell ref="AW5:AY5"/>
    <mergeCell ref="AK5:AM5"/>
    <mergeCell ref="AN5:AP5"/>
    <mergeCell ref="B20:C20"/>
    <mergeCell ref="B17:C17"/>
    <mergeCell ref="V6:X6"/>
    <mergeCell ref="B18:C18"/>
    <mergeCell ref="B19:C19"/>
    <mergeCell ref="D11:F11"/>
    <mergeCell ref="V13:X13"/>
    <mergeCell ref="D12:F12"/>
    <mergeCell ref="J12:L12"/>
    <mergeCell ref="P12:R12"/>
    <mergeCell ref="M13:O13"/>
    <mergeCell ref="B16:C16"/>
    <mergeCell ref="AQ6:AS6"/>
    <mergeCell ref="AN6:AP6"/>
    <mergeCell ref="AE6:AG6"/>
    <mergeCell ref="AK6:AM6"/>
    <mergeCell ref="AQ5:AS5"/>
    <mergeCell ref="AB5:AD5"/>
    <mergeCell ref="AE5:AG5"/>
    <mergeCell ref="AH5:AJ5"/>
    <mergeCell ref="D10:F10"/>
    <mergeCell ref="M7:O7"/>
    <mergeCell ref="G9:I9"/>
    <mergeCell ref="AB6:AD6"/>
    <mergeCell ref="Y9:AA9"/>
    <mergeCell ref="P5:R5"/>
    <mergeCell ref="S5:U5"/>
    <mergeCell ref="V5:X5"/>
    <mergeCell ref="Y5:AA5"/>
    <mergeCell ref="G10:I10"/>
    <mergeCell ref="J9:L9"/>
    <mergeCell ref="AB9:AD9"/>
    <mergeCell ref="S9:U9"/>
    <mergeCell ref="AB13:AD13"/>
    <mergeCell ref="AH7:AJ7"/>
    <mergeCell ref="AE8:AG8"/>
    <mergeCell ref="AE9:AG9"/>
    <mergeCell ref="AK7:AM7"/>
    <mergeCell ref="AH9:AJ9"/>
    <mergeCell ref="AE12:AG12"/>
    <mergeCell ref="AH12:AJ12"/>
    <mergeCell ref="AB12:AD12"/>
    <mergeCell ref="AE10:AG10"/>
    <mergeCell ref="AH11:AJ11"/>
    <mergeCell ref="AE11:AG11"/>
    <mergeCell ref="AK11:AM11"/>
    <mergeCell ref="AB11:AD11"/>
    <mergeCell ref="AB7:AD7"/>
    <mergeCell ref="AH10:AJ10"/>
    <mergeCell ref="AT13:AV13"/>
    <mergeCell ref="AK12:AM12"/>
    <mergeCell ref="AN12:AP12"/>
    <mergeCell ref="AQ12:AS12"/>
    <mergeCell ref="AE13:AG13"/>
    <mergeCell ref="AH13:AJ13"/>
    <mergeCell ref="AK13:AM13"/>
    <mergeCell ref="AN13:AP13"/>
    <mergeCell ref="AQ13:AS13"/>
    <mergeCell ref="AW10:AY10"/>
    <mergeCell ref="AT11:AV11"/>
    <mergeCell ref="AT6:AV6"/>
    <mergeCell ref="AW6:AY6"/>
    <mergeCell ref="AT7:AV7"/>
    <mergeCell ref="AT8:AV8"/>
    <mergeCell ref="AW8:AY8"/>
    <mergeCell ref="AW12:AY12"/>
    <mergeCell ref="AB10:AD10"/>
    <mergeCell ref="AK10:AM10"/>
    <mergeCell ref="AB8:AD8"/>
    <mergeCell ref="AQ7:AS7"/>
    <mergeCell ref="AK8:AM8"/>
    <mergeCell ref="AQ8:AS8"/>
    <mergeCell ref="AQ10:AS10"/>
    <mergeCell ref="AN11:AP11"/>
    <mergeCell ref="AQ9:AS9"/>
    <mergeCell ref="AN9:AP9"/>
    <mergeCell ref="AN8:AP8"/>
    <mergeCell ref="AW11:AY11"/>
    <mergeCell ref="AT9:AV9"/>
    <mergeCell ref="AW9:AY9"/>
    <mergeCell ref="AT10:AV10"/>
  </mergeCells>
  <phoneticPr fontId="2" type="noConversion"/>
  <printOptions horizontalCentered="1" verticalCentered="1"/>
  <pageMargins left="0.25" right="0.25" top="0.75" bottom="0.75" header="0.3" footer="0.3"/>
  <pageSetup paperSize="9" scale="41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topLeftCell="A7" zoomScale="145" zoomScaleNormal="145" zoomScaleSheetLayoutView="73" workbookViewId="0">
      <selection activeCell="C13" sqref="C13"/>
    </sheetView>
  </sheetViews>
  <sheetFormatPr defaultColWidth="8.88671875" defaultRowHeight="15.6" x14ac:dyDescent="0.3"/>
  <cols>
    <col min="1" max="1" width="4.88671875" style="108" customWidth="1"/>
    <col min="2" max="2" width="26.6640625" style="108" customWidth="1"/>
    <col min="3" max="8" width="26.6640625" style="109" customWidth="1"/>
    <col min="9" max="9" width="8.109375" style="109" customWidth="1"/>
    <col min="10" max="10" width="26.88671875" style="109" customWidth="1"/>
    <col min="11" max="13" width="8.109375" style="109" customWidth="1"/>
    <col min="14" max="14" width="23.44140625" style="109" customWidth="1"/>
    <col min="15" max="17" width="8.109375" style="109" customWidth="1"/>
    <col min="18" max="18" width="25.109375" style="109" customWidth="1"/>
    <col min="19" max="21" width="8.109375" style="109" customWidth="1"/>
    <col min="22" max="22" width="27.33203125" style="109" customWidth="1"/>
    <col min="23" max="25" width="8.109375" style="109" customWidth="1"/>
    <col min="26" max="26" width="21.44140625" style="109" customWidth="1"/>
    <col min="27" max="29" width="9.33203125" style="109" customWidth="1"/>
    <col min="30" max="259" width="8.88671875" style="108"/>
    <col min="260" max="260" width="4.88671875" style="108" customWidth="1"/>
    <col min="261" max="261" width="17.88671875" style="108" customWidth="1"/>
    <col min="262" max="262" width="15.88671875" style="108" customWidth="1"/>
    <col min="263" max="263" width="17.109375" style="108" bestFit="1" customWidth="1"/>
    <col min="264" max="264" width="17.88671875" style="108" customWidth="1"/>
    <col min="265" max="265" width="3.44140625" style="108" customWidth="1"/>
    <col min="266" max="266" width="4.88671875" style="108" customWidth="1"/>
    <col min="267" max="267" width="7.6640625" style="108" customWidth="1"/>
    <col min="268" max="268" width="15.109375" style="108" bestFit="1" customWidth="1"/>
    <col min="269" max="269" width="7.6640625" style="108" customWidth="1"/>
    <col min="270" max="270" width="3.44140625" style="108" customWidth="1"/>
    <col min="271" max="271" width="4.88671875" style="108" customWidth="1"/>
    <col min="272" max="272" width="18.44140625" style="108" customWidth="1"/>
    <col min="273" max="273" width="2.88671875" style="108" customWidth="1"/>
    <col min="274" max="274" width="18.44140625" style="108" customWidth="1"/>
    <col min="275" max="275" width="2.88671875" style="108" customWidth="1"/>
    <col min="276" max="276" width="7.6640625" style="108" customWidth="1"/>
    <col min="277" max="277" width="19.88671875" style="108" customWidth="1"/>
    <col min="278" max="278" width="7.6640625" style="108" customWidth="1"/>
    <col min="279" max="515" width="8.88671875" style="108"/>
    <col min="516" max="516" width="4.88671875" style="108" customWidth="1"/>
    <col min="517" max="517" width="17.88671875" style="108" customWidth="1"/>
    <col min="518" max="518" width="15.88671875" style="108" customWidth="1"/>
    <col min="519" max="519" width="17.109375" style="108" bestFit="1" customWidth="1"/>
    <col min="520" max="520" width="17.88671875" style="108" customWidth="1"/>
    <col min="521" max="521" width="3.44140625" style="108" customWidth="1"/>
    <col min="522" max="522" width="4.88671875" style="108" customWidth="1"/>
    <col min="523" max="523" width="7.6640625" style="108" customWidth="1"/>
    <col min="524" max="524" width="15.109375" style="108" bestFit="1" customWidth="1"/>
    <col min="525" max="525" width="7.6640625" style="108" customWidth="1"/>
    <col min="526" max="526" width="3.44140625" style="108" customWidth="1"/>
    <col min="527" max="527" width="4.88671875" style="108" customWidth="1"/>
    <col min="528" max="528" width="18.44140625" style="108" customWidth="1"/>
    <col min="529" max="529" width="2.88671875" style="108" customWidth="1"/>
    <col min="530" max="530" width="18.44140625" style="108" customWidth="1"/>
    <col min="531" max="531" width="2.88671875" style="108" customWidth="1"/>
    <col min="532" max="532" width="7.6640625" style="108" customWidth="1"/>
    <col min="533" max="533" width="19.88671875" style="108" customWidth="1"/>
    <col min="534" max="534" width="7.6640625" style="108" customWidth="1"/>
    <col min="535" max="771" width="8.88671875" style="108"/>
    <col min="772" max="772" width="4.88671875" style="108" customWidth="1"/>
    <col min="773" max="773" width="17.88671875" style="108" customWidth="1"/>
    <col min="774" max="774" width="15.88671875" style="108" customWidth="1"/>
    <col min="775" max="775" width="17.109375" style="108" bestFit="1" customWidth="1"/>
    <col min="776" max="776" width="17.88671875" style="108" customWidth="1"/>
    <col min="777" max="777" width="3.44140625" style="108" customWidth="1"/>
    <col min="778" max="778" width="4.88671875" style="108" customWidth="1"/>
    <col min="779" max="779" width="7.6640625" style="108" customWidth="1"/>
    <col min="780" max="780" width="15.109375" style="108" bestFit="1" customWidth="1"/>
    <col min="781" max="781" width="7.6640625" style="108" customWidth="1"/>
    <col min="782" max="782" width="3.44140625" style="108" customWidth="1"/>
    <col min="783" max="783" width="4.88671875" style="108" customWidth="1"/>
    <col min="784" max="784" width="18.44140625" style="108" customWidth="1"/>
    <col min="785" max="785" width="2.88671875" style="108" customWidth="1"/>
    <col min="786" max="786" width="18.44140625" style="108" customWidth="1"/>
    <col min="787" max="787" width="2.88671875" style="108" customWidth="1"/>
    <col min="788" max="788" width="7.6640625" style="108" customWidth="1"/>
    <col min="789" max="789" width="19.88671875" style="108" customWidth="1"/>
    <col min="790" max="790" width="7.6640625" style="108" customWidth="1"/>
    <col min="791" max="1027" width="8.88671875" style="108"/>
    <col min="1028" max="1028" width="4.88671875" style="108" customWidth="1"/>
    <col min="1029" max="1029" width="17.88671875" style="108" customWidth="1"/>
    <col min="1030" max="1030" width="15.88671875" style="108" customWidth="1"/>
    <col min="1031" max="1031" width="17.109375" style="108" bestFit="1" customWidth="1"/>
    <col min="1032" max="1032" width="17.88671875" style="108" customWidth="1"/>
    <col min="1033" max="1033" width="3.44140625" style="108" customWidth="1"/>
    <col min="1034" max="1034" width="4.88671875" style="108" customWidth="1"/>
    <col min="1035" max="1035" width="7.6640625" style="108" customWidth="1"/>
    <col min="1036" max="1036" width="15.109375" style="108" bestFit="1" customWidth="1"/>
    <col min="1037" max="1037" width="7.6640625" style="108" customWidth="1"/>
    <col min="1038" max="1038" width="3.44140625" style="108" customWidth="1"/>
    <col min="1039" max="1039" width="4.88671875" style="108" customWidth="1"/>
    <col min="1040" max="1040" width="18.44140625" style="108" customWidth="1"/>
    <col min="1041" max="1041" width="2.88671875" style="108" customWidth="1"/>
    <col min="1042" max="1042" width="18.44140625" style="108" customWidth="1"/>
    <col min="1043" max="1043" width="2.88671875" style="108" customWidth="1"/>
    <col min="1044" max="1044" width="7.6640625" style="108" customWidth="1"/>
    <col min="1045" max="1045" width="19.88671875" style="108" customWidth="1"/>
    <col min="1046" max="1046" width="7.6640625" style="108" customWidth="1"/>
    <col min="1047" max="1283" width="8.88671875" style="108"/>
    <col min="1284" max="1284" width="4.88671875" style="108" customWidth="1"/>
    <col min="1285" max="1285" width="17.88671875" style="108" customWidth="1"/>
    <col min="1286" max="1286" width="15.88671875" style="108" customWidth="1"/>
    <col min="1287" max="1287" width="17.109375" style="108" bestFit="1" customWidth="1"/>
    <col min="1288" max="1288" width="17.88671875" style="108" customWidth="1"/>
    <col min="1289" max="1289" width="3.44140625" style="108" customWidth="1"/>
    <col min="1290" max="1290" width="4.88671875" style="108" customWidth="1"/>
    <col min="1291" max="1291" width="7.6640625" style="108" customWidth="1"/>
    <col min="1292" max="1292" width="15.109375" style="108" bestFit="1" customWidth="1"/>
    <col min="1293" max="1293" width="7.6640625" style="108" customWidth="1"/>
    <col min="1294" max="1294" width="3.44140625" style="108" customWidth="1"/>
    <col min="1295" max="1295" width="4.88671875" style="108" customWidth="1"/>
    <col min="1296" max="1296" width="18.44140625" style="108" customWidth="1"/>
    <col min="1297" max="1297" width="2.88671875" style="108" customWidth="1"/>
    <col min="1298" max="1298" width="18.44140625" style="108" customWidth="1"/>
    <col min="1299" max="1299" width="2.88671875" style="108" customWidth="1"/>
    <col min="1300" max="1300" width="7.6640625" style="108" customWidth="1"/>
    <col min="1301" max="1301" width="19.88671875" style="108" customWidth="1"/>
    <col min="1302" max="1302" width="7.6640625" style="108" customWidth="1"/>
    <col min="1303" max="1539" width="8.88671875" style="108"/>
    <col min="1540" max="1540" width="4.88671875" style="108" customWidth="1"/>
    <col min="1541" max="1541" width="17.88671875" style="108" customWidth="1"/>
    <col min="1542" max="1542" width="15.88671875" style="108" customWidth="1"/>
    <col min="1543" max="1543" width="17.109375" style="108" bestFit="1" customWidth="1"/>
    <col min="1544" max="1544" width="17.88671875" style="108" customWidth="1"/>
    <col min="1545" max="1545" width="3.44140625" style="108" customWidth="1"/>
    <col min="1546" max="1546" width="4.88671875" style="108" customWidth="1"/>
    <col min="1547" max="1547" width="7.6640625" style="108" customWidth="1"/>
    <col min="1548" max="1548" width="15.109375" style="108" bestFit="1" customWidth="1"/>
    <col min="1549" max="1549" width="7.6640625" style="108" customWidth="1"/>
    <col min="1550" max="1550" width="3.44140625" style="108" customWidth="1"/>
    <col min="1551" max="1551" width="4.88671875" style="108" customWidth="1"/>
    <col min="1552" max="1552" width="18.44140625" style="108" customWidth="1"/>
    <col min="1553" max="1553" width="2.88671875" style="108" customWidth="1"/>
    <col min="1554" max="1554" width="18.44140625" style="108" customWidth="1"/>
    <col min="1555" max="1555" width="2.88671875" style="108" customWidth="1"/>
    <col min="1556" max="1556" width="7.6640625" style="108" customWidth="1"/>
    <col min="1557" max="1557" width="19.88671875" style="108" customWidth="1"/>
    <col min="1558" max="1558" width="7.6640625" style="108" customWidth="1"/>
    <col min="1559" max="1795" width="8.88671875" style="108"/>
    <col min="1796" max="1796" width="4.88671875" style="108" customWidth="1"/>
    <col min="1797" max="1797" width="17.88671875" style="108" customWidth="1"/>
    <col min="1798" max="1798" width="15.88671875" style="108" customWidth="1"/>
    <col min="1799" max="1799" width="17.109375" style="108" bestFit="1" customWidth="1"/>
    <col min="1800" max="1800" width="17.88671875" style="108" customWidth="1"/>
    <col min="1801" max="1801" width="3.44140625" style="108" customWidth="1"/>
    <col min="1802" max="1802" width="4.88671875" style="108" customWidth="1"/>
    <col min="1803" max="1803" width="7.6640625" style="108" customWidth="1"/>
    <col min="1804" max="1804" width="15.109375" style="108" bestFit="1" customWidth="1"/>
    <col min="1805" max="1805" width="7.6640625" style="108" customWidth="1"/>
    <col min="1806" max="1806" width="3.44140625" style="108" customWidth="1"/>
    <col min="1807" max="1807" width="4.88671875" style="108" customWidth="1"/>
    <col min="1808" max="1808" width="18.44140625" style="108" customWidth="1"/>
    <col min="1809" max="1809" width="2.88671875" style="108" customWidth="1"/>
    <col min="1810" max="1810" width="18.44140625" style="108" customWidth="1"/>
    <col min="1811" max="1811" width="2.88671875" style="108" customWidth="1"/>
    <col min="1812" max="1812" width="7.6640625" style="108" customWidth="1"/>
    <col min="1813" max="1813" width="19.88671875" style="108" customWidth="1"/>
    <col min="1814" max="1814" width="7.6640625" style="108" customWidth="1"/>
    <col min="1815" max="2051" width="8.88671875" style="108"/>
    <col min="2052" max="2052" width="4.88671875" style="108" customWidth="1"/>
    <col min="2053" max="2053" width="17.88671875" style="108" customWidth="1"/>
    <col min="2054" max="2054" width="15.88671875" style="108" customWidth="1"/>
    <col min="2055" max="2055" width="17.109375" style="108" bestFit="1" customWidth="1"/>
    <col min="2056" max="2056" width="17.88671875" style="108" customWidth="1"/>
    <col min="2057" max="2057" width="3.44140625" style="108" customWidth="1"/>
    <col min="2058" max="2058" width="4.88671875" style="108" customWidth="1"/>
    <col min="2059" max="2059" width="7.6640625" style="108" customWidth="1"/>
    <col min="2060" max="2060" width="15.109375" style="108" bestFit="1" customWidth="1"/>
    <col min="2061" max="2061" width="7.6640625" style="108" customWidth="1"/>
    <col min="2062" max="2062" width="3.44140625" style="108" customWidth="1"/>
    <col min="2063" max="2063" width="4.88671875" style="108" customWidth="1"/>
    <col min="2064" max="2064" width="18.44140625" style="108" customWidth="1"/>
    <col min="2065" max="2065" width="2.88671875" style="108" customWidth="1"/>
    <col min="2066" max="2066" width="18.44140625" style="108" customWidth="1"/>
    <col min="2067" max="2067" width="2.88671875" style="108" customWidth="1"/>
    <col min="2068" max="2068" width="7.6640625" style="108" customWidth="1"/>
    <col min="2069" max="2069" width="19.88671875" style="108" customWidth="1"/>
    <col min="2070" max="2070" width="7.6640625" style="108" customWidth="1"/>
    <col min="2071" max="2307" width="8.88671875" style="108"/>
    <col min="2308" max="2308" width="4.88671875" style="108" customWidth="1"/>
    <col min="2309" max="2309" width="17.88671875" style="108" customWidth="1"/>
    <col min="2310" max="2310" width="15.88671875" style="108" customWidth="1"/>
    <col min="2311" max="2311" width="17.109375" style="108" bestFit="1" customWidth="1"/>
    <col min="2312" max="2312" width="17.88671875" style="108" customWidth="1"/>
    <col min="2313" max="2313" width="3.44140625" style="108" customWidth="1"/>
    <col min="2314" max="2314" width="4.88671875" style="108" customWidth="1"/>
    <col min="2315" max="2315" width="7.6640625" style="108" customWidth="1"/>
    <col min="2316" max="2316" width="15.109375" style="108" bestFit="1" customWidth="1"/>
    <col min="2317" max="2317" width="7.6640625" style="108" customWidth="1"/>
    <col min="2318" max="2318" width="3.44140625" style="108" customWidth="1"/>
    <col min="2319" max="2319" width="4.88671875" style="108" customWidth="1"/>
    <col min="2320" max="2320" width="18.44140625" style="108" customWidth="1"/>
    <col min="2321" max="2321" width="2.88671875" style="108" customWidth="1"/>
    <col min="2322" max="2322" width="18.44140625" style="108" customWidth="1"/>
    <col min="2323" max="2323" width="2.88671875" style="108" customWidth="1"/>
    <col min="2324" max="2324" width="7.6640625" style="108" customWidth="1"/>
    <col min="2325" max="2325" width="19.88671875" style="108" customWidth="1"/>
    <col min="2326" max="2326" width="7.6640625" style="108" customWidth="1"/>
    <col min="2327" max="2563" width="8.88671875" style="108"/>
    <col min="2564" max="2564" width="4.88671875" style="108" customWidth="1"/>
    <col min="2565" max="2565" width="17.88671875" style="108" customWidth="1"/>
    <col min="2566" max="2566" width="15.88671875" style="108" customWidth="1"/>
    <col min="2567" max="2567" width="17.109375" style="108" bestFit="1" customWidth="1"/>
    <col min="2568" max="2568" width="17.88671875" style="108" customWidth="1"/>
    <col min="2569" max="2569" width="3.44140625" style="108" customWidth="1"/>
    <col min="2570" max="2570" width="4.88671875" style="108" customWidth="1"/>
    <col min="2571" max="2571" width="7.6640625" style="108" customWidth="1"/>
    <col min="2572" max="2572" width="15.109375" style="108" bestFit="1" customWidth="1"/>
    <col min="2573" max="2573" width="7.6640625" style="108" customWidth="1"/>
    <col min="2574" max="2574" width="3.44140625" style="108" customWidth="1"/>
    <col min="2575" max="2575" width="4.88671875" style="108" customWidth="1"/>
    <col min="2576" max="2576" width="18.44140625" style="108" customWidth="1"/>
    <col min="2577" max="2577" width="2.88671875" style="108" customWidth="1"/>
    <col min="2578" max="2578" width="18.44140625" style="108" customWidth="1"/>
    <col min="2579" max="2579" width="2.88671875" style="108" customWidth="1"/>
    <col min="2580" max="2580" width="7.6640625" style="108" customWidth="1"/>
    <col min="2581" max="2581" width="19.88671875" style="108" customWidth="1"/>
    <col min="2582" max="2582" width="7.6640625" style="108" customWidth="1"/>
    <col min="2583" max="2819" width="8.88671875" style="108"/>
    <col min="2820" max="2820" width="4.88671875" style="108" customWidth="1"/>
    <col min="2821" max="2821" width="17.88671875" style="108" customWidth="1"/>
    <col min="2822" max="2822" width="15.88671875" style="108" customWidth="1"/>
    <col min="2823" max="2823" width="17.109375" style="108" bestFit="1" customWidth="1"/>
    <col min="2824" max="2824" width="17.88671875" style="108" customWidth="1"/>
    <col min="2825" max="2825" width="3.44140625" style="108" customWidth="1"/>
    <col min="2826" max="2826" width="4.88671875" style="108" customWidth="1"/>
    <col min="2827" max="2827" width="7.6640625" style="108" customWidth="1"/>
    <col min="2828" max="2828" width="15.109375" style="108" bestFit="1" customWidth="1"/>
    <col min="2829" max="2829" width="7.6640625" style="108" customWidth="1"/>
    <col min="2830" max="2830" width="3.44140625" style="108" customWidth="1"/>
    <col min="2831" max="2831" width="4.88671875" style="108" customWidth="1"/>
    <col min="2832" max="2832" width="18.44140625" style="108" customWidth="1"/>
    <col min="2833" max="2833" width="2.88671875" style="108" customWidth="1"/>
    <col min="2834" max="2834" width="18.44140625" style="108" customWidth="1"/>
    <col min="2835" max="2835" width="2.88671875" style="108" customWidth="1"/>
    <col min="2836" max="2836" width="7.6640625" style="108" customWidth="1"/>
    <col min="2837" max="2837" width="19.88671875" style="108" customWidth="1"/>
    <col min="2838" max="2838" width="7.6640625" style="108" customWidth="1"/>
    <col min="2839" max="3075" width="8.88671875" style="108"/>
    <col min="3076" max="3076" width="4.88671875" style="108" customWidth="1"/>
    <col min="3077" max="3077" width="17.88671875" style="108" customWidth="1"/>
    <col min="3078" max="3078" width="15.88671875" style="108" customWidth="1"/>
    <col min="3079" max="3079" width="17.109375" style="108" bestFit="1" customWidth="1"/>
    <col min="3080" max="3080" width="17.88671875" style="108" customWidth="1"/>
    <col min="3081" max="3081" width="3.44140625" style="108" customWidth="1"/>
    <col min="3082" max="3082" width="4.88671875" style="108" customWidth="1"/>
    <col min="3083" max="3083" width="7.6640625" style="108" customWidth="1"/>
    <col min="3084" max="3084" width="15.109375" style="108" bestFit="1" customWidth="1"/>
    <col min="3085" max="3085" width="7.6640625" style="108" customWidth="1"/>
    <col min="3086" max="3086" width="3.44140625" style="108" customWidth="1"/>
    <col min="3087" max="3087" width="4.88671875" style="108" customWidth="1"/>
    <col min="3088" max="3088" width="18.44140625" style="108" customWidth="1"/>
    <col min="3089" max="3089" width="2.88671875" style="108" customWidth="1"/>
    <col min="3090" max="3090" width="18.44140625" style="108" customWidth="1"/>
    <col min="3091" max="3091" width="2.88671875" style="108" customWidth="1"/>
    <col min="3092" max="3092" width="7.6640625" style="108" customWidth="1"/>
    <col min="3093" max="3093" width="19.88671875" style="108" customWidth="1"/>
    <col min="3094" max="3094" width="7.6640625" style="108" customWidth="1"/>
    <col min="3095" max="3331" width="8.88671875" style="108"/>
    <col min="3332" max="3332" width="4.88671875" style="108" customWidth="1"/>
    <col min="3333" max="3333" width="17.88671875" style="108" customWidth="1"/>
    <col min="3334" max="3334" width="15.88671875" style="108" customWidth="1"/>
    <col min="3335" max="3335" width="17.109375" style="108" bestFit="1" customWidth="1"/>
    <col min="3336" max="3336" width="17.88671875" style="108" customWidth="1"/>
    <col min="3337" max="3337" width="3.44140625" style="108" customWidth="1"/>
    <col min="3338" max="3338" width="4.88671875" style="108" customWidth="1"/>
    <col min="3339" max="3339" width="7.6640625" style="108" customWidth="1"/>
    <col min="3340" max="3340" width="15.109375" style="108" bestFit="1" customWidth="1"/>
    <col min="3341" max="3341" width="7.6640625" style="108" customWidth="1"/>
    <col min="3342" max="3342" width="3.44140625" style="108" customWidth="1"/>
    <col min="3343" max="3343" width="4.88671875" style="108" customWidth="1"/>
    <col min="3344" max="3344" width="18.44140625" style="108" customWidth="1"/>
    <col min="3345" max="3345" width="2.88671875" style="108" customWidth="1"/>
    <col min="3346" max="3346" width="18.44140625" style="108" customWidth="1"/>
    <col min="3347" max="3347" width="2.88671875" style="108" customWidth="1"/>
    <col min="3348" max="3348" width="7.6640625" style="108" customWidth="1"/>
    <col min="3349" max="3349" width="19.88671875" style="108" customWidth="1"/>
    <col min="3350" max="3350" width="7.6640625" style="108" customWidth="1"/>
    <col min="3351" max="3587" width="8.88671875" style="108"/>
    <col min="3588" max="3588" width="4.88671875" style="108" customWidth="1"/>
    <col min="3589" max="3589" width="17.88671875" style="108" customWidth="1"/>
    <col min="3590" max="3590" width="15.88671875" style="108" customWidth="1"/>
    <col min="3591" max="3591" width="17.109375" style="108" bestFit="1" customWidth="1"/>
    <col min="3592" max="3592" width="17.88671875" style="108" customWidth="1"/>
    <col min="3593" max="3593" width="3.44140625" style="108" customWidth="1"/>
    <col min="3594" max="3594" width="4.88671875" style="108" customWidth="1"/>
    <col min="3595" max="3595" width="7.6640625" style="108" customWidth="1"/>
    <col min="3596" max="3596" width="15.109375" style="108" bestFit="1" customWidth="1"/>
    <col min="3597" max="3597" width="7.6640625" style="108" customWidth="1"/>
    <col min="3598" max="3598" width="3.44140625" style="108" customWidth="1"/>
    <col min="3599" max="3599" width="4.88671875" style="108" customWidth="1"/>
    <col min="3600" max="3600" width="18.44140625" style="108" customWidth="1"/>
    <col min="3601" max="3601" width="2.88671875" style="108" customWidth="1"/>
    <col min="3602" max="3602" width="18.44140625" style="108" customWidth="1"/>
    <col min="3603" max="3603" width="2.88671875" style="108" customWidth="1"/>
    <col min="3604" max="3604" width="7.6640625" style="108" customWidth="1"/>
    <col min="3605" max="3605" width="19.88671875" style="108" customWidth="1"/>
    <col min="3606" max="3606" width="7.6640625" style="108" customWidth="1"/>
    <col min="3607" max="3843" width="8.88671875" style="108"/>
    <col min="3844" max="3844" width="4.88671875" style="108" customWidth="1"/>
    <col min="3845" max="3845" width="17.88671875" style="108" customWidth="1"/>
    <col min="3846" max="3846" width="15.88671875" style="108" customWidth="1"/>
    <col min="3847" max="3847" width="17.109375" style="108" bestFit="1" customWidth="1"/>
    <col min="3848" max="3848" width="17.88671875" style="108" customWidth="1"/>
    <col min="3849" max="3849" width="3.44140625" style="108" customWidth="1"/>
    <col min="3850" max="3850" width="4.88671875" style="108" customWidth="1"/>
    <col min="3851" max="3851" width="7.6640625" style="108" customWidth="1"/>
    <col min="3852" max="3852" width="15.109375" style="108" bestFit="1" customWidth="1"/>
    <col min="3853" max="3853" width="7.6640625" style="108" customWidth="1"/>
    <col min="3854" max="3854" width="3.44140625" style="108" customWidth="1"/>
    <col min="3855" max="3855" width="4.88671875" style="108" customWidth="1"/>
    <col min="3856" max="3856" width="18.44140625" style="108" customWidth="1"/>
    <col min="3857" max="3857" width="2.88671875" style="108" customWidth="1"/>
    <col min="3858" max="3858" width="18.44140625" style="108" customWidth="1"/>
    <col min="3859" max="3859" width="2.88671875" style="108" customWidth="1"/>
    <col min="3860" max="3860" width="7.6640625" style="108" customWidth="1"/>
    <col min="3861" max="3861" width="19.88671875" style="108" customWidth="1"/>
    <col min="3862" max="3862" width="7.6640625" style="108" customWidth="1"/>
    <col min="3863" max="4099" width="8.88671875" style="108"/>
    <col min="4100" max="4100" width="4.88671875" style="108" customWidth="1"/>
    <col min="4101" max="4101" width="17.88671875" style="108" customWidth="1"/>
    <col min="4102" max="4102" width="15.88671875" style="108" customWidth="1"/>
    <col min="4103" max="4103" width="17.109375" style="108" bestFit="1" customWidth="1"/>
    <col min="4104" max="4104" width="17.88671875" style="108" customWidth="1"/>
    <col min="4105" max="4105" width="3.44140625" style="108" customWidth="1"/>
    <col min="4106" max="4106" width="4.88671875" style="108" customWidth="1"/>
    <col min="4107" max="4107" width="7.6640625" style="108" customWidth="1"/>
    <col min="4108" max="4108" width="15.109375" style="108" bestFit="1" customWidth="1"/>
    <col min="4109" max="4109" width="7.6640625" style="108" customWidth="1"/>
    <col min="4110" max="4110" width="3.44140625" style="108" customWidth="1"/>
    <col min="4111" max="4111" width="4.88671875" style="108" customWidth="1"/>
    <col min="4112" max="4112" width="18.44140625" style="108" customWidth="1"/>
    <col min="4113" max="4113" width="2.88671875" style="108" customWidth="1"/>
    <col min="4114" max="4114" width="18.44140625" style="108" customWidth="1"/>
    <col min="4115" max="4115" width="2.88671875" style="108" customWidth="1"/>
    <col min="4116" max="4116" width="7.6640625" style="108" customWidth="1"/>
    <col min="4117" max="4117" width="19.88671875" style="108" customWidth="1"/>
    <col min="4118" max="4118" width="7.6640625" style="108" customWidth="1"/>
    <col min="4119" max="4355" width="8.88671875" style="108"/>
    <col min="4356" max="4356" width="4.88671875" style="108" customWidth="1"/>
    <col min="4357" max="4357" width="17.88671875" style="108" customWidth="1"/>
    <col min="4358" max="4358" width="15.88671875" style="108" customWidth="1"/>
    <col min="4359" max="4359" width="17.109375" style="108" bestFit="1" customWidth="1"/>
    <col min="4360" max="4360" width="17.88671875" style="108" customWidth="1"/>
    <col min="4361" max="4361" width="3.44140625" style="108" customWidth="1"/>
    <col min="4362" max="4362" width="4.88671875" style="108" customWidth="1"/>
    <col min="4363" max="4363" width="7.6640625" style="108" customWidth="1"/>
    <col min="4364" max="4364" width="15.109375" style="108" bestFit="1" customWidth="1"/>
    <col min="4365" max="4365" width="7.6640625" style="108" customWidth="1"/>
    <col min="4366" max="4366" width="3.44140625" style="108" customWidth="1"/>
    <col min="4367" max="4367" width="4.88671875" style="108" customWidth="1"/>
    <col min="4368" max="4368" width="18.44140625" style="108" customWidth="1"/>
    <col min="4369" max="4369" width="2.88671875" style="108" customWidth="1"/>
    <col min="4370" max="4370" width="18.44140625" style="108" customWidth="1"/>
    <col min="4371" max="4371" width="2.88671875" style="108" customWidth="1"/>
    <col min="4372" max="4372" width="7.6640625" style="108" customWidth="1"/>
    <col min="4373" max="4373" width="19.88671875" style="108" customWidth="1"/>
    <col min="4374" max="4374" width="7.6640625" style="108" customWidth="1"/>
    <col min="4375" max="4611" width="8.88671875" style="108"/>
    <col min="4612" max="4612" width="4.88671875" style="108" customWidth="1"/>
    <col min="4613" max="4613" width="17.88671875" style="108" customWidth="1"/>
    <col min="4614" max="4614" width="15.88671875" style="108" customWidth="1"/>
    <col min="4615" max="4615" width="17.109375" style="108" bestFit="1" customWidth="1"/>
    <col min="4616" max="4616" width="17.88671875" style="108" customWidth="1"/>
    <col min="4617" max="4617" width="3.44140625" style="108" customWidth="1"/>
    <col min="4618" max="4618" width="4.88671875" style="108" customWidth="1"/>
    <col min="4619" max="4619" width="7.6640625" style="108" customWidth="1"/>
    <col min="4620" max="4620" width="15.109375" style="108" bestFit="1" customWidth="1"/>
    <col min="4621" max="4621" width="7.6640625" style="108" customWidth="1"/>
    <col min="4622" max="4622" width="3.44140625" style="108" customWidth="1"/>
    <col min="4623" max="4623" width="4.88671875" style="108" customWidth="1"/>
    <col min="4624" max="4624" width="18.44140625" style="108" customWidth="1"/>
    <col min="4625" max="4625" width="2.88671875" style="108" customWidth="1"/>
    <col min="4626" max="4626" width="18.44140625" style="108" customWidth="1"/>
    <col min="4627" max="4627" width="2.88671875" style="108" customWidth="1"/>
    <col min="4628" max="4628" width="7.6640625" style="108" customWidth="1"/>
    <col min="4629" max="4629" width="19.88671875" style="108" customWidth="1"/>
    <col min="4630" max="4630" width="7.6640625" style="108" customWidth="1"/>
    <col min="4631" max="4867" width="8.88671875" style="108"/>
    <col min="4868" max="4868" width="4.88671875" style="108" customWidth="1"/>
    <col min="4869" max="4869" width="17.88671875" style="108" customWidth="1"/>
    <col min="4870" max="4870" width="15.88671875" style="108" customWidth="1"/>
    <col min="4871" max="4871" width="17.109375" style="108" bestFit="1" customWidth="1"/>
    <col min="4872" max="4872" width="17.88671875" style="108" customWidth="1"/>
    <col min="4873" max="4873" width="3.44140625" style="108" customWidth="1"/>
    <col min="4874" max="4874" width="4.88671875" style="108" customWidth="1"/>
    <col min="4875" max="4875" width="7.6640625" style="108" customWidth="1"/>
    <col min="4876" max="4876" width="15.109375" style="108" bestFit="1" customWidth="1"/>
    <col min="4877" max="4877" width="7.6640625" style="108" customWidth="1"/>
    <col min="4878" max="4878" width="3.44140625" style="108" customWidth="1"/>
    <col min="4879" max="4879" width="4.88671875" style="108" customWidth="1"/>
    <col min="4880" max="4880" width="18.44140625" style="108" customWidth="1"/>
    <col min="4881" max="4881" width="2.88671875" style="108" customWidth="1"/>
    <col min="4882" max="4882" width="18.44140625" style="108" customWidth="1"/>
    <col min="4883" max="4883" width="2.88671875" style="108" customWidth="1"/>
    <col min="4884" max="4884" width="7.6640625" style="108" customWidth="1"/>
    <col min="4885" max="4885" width="19.88671875" style="108" customWidth="1"/>
    <col min="4886" max="4886" width="7.6640625" style="108" customWidth="1"/>
    <col min="4887" max="5123" width="8.88671875" style="108"/>
    <col min="5124" max="5124" width="4.88671875" style="108" customWidth="1"/>
    <col min="5125" max="5125" width="17.88671875" style="108" customWidth="1"/>
    <col min="5126" max="5126" width="15.88671875" style="108" customWidth="1"/>
    <col min="5127" max="5127" width="17.109375" style="108" bestFit="1" customWidth="1"/>
    <col min="5128" max="5128" width="17.88671875" style="108" customWidth="1"/>
    <col min="5129" max="5129" width="3.44140625" style="108" customWidth="1"/>
    <col min="5130" max="5130" width="4.88671875" style="108" customWidth="1"/>
    <col min="5131" max="5131" width="7.6640625" style="108" customWidth="1"/>
    <col min="5132" max="5132" width="15.109375" style="108" bestFit="1" customWidth="1"/>
    <col min="5133" max="5133" width="7.6640625" style="108" customWidth="1"/>
    <col min="5134" max="5134" width="3.44140625" style="108" customWidth="1"/>
    <col min="5135" max="5135" width="4.88671875" style="108" customWidth="1"/>
    <col min="5136" max="5136" width="18.44140625" style="108" customWidth="1"/>
    <col min="5137" max="5137" width="2.88671875" style="108" customWidth="1"/>
    <col min="5138" max="5138" width="18.44140625" style="108" customWidth="1"/>
    <col min="5139" max="5139" width="2.88671875" style="108" customWidth="1"/>
    <col min="5140" max="5140" width="7.6640625" style="108" customWidth="1"/>
    <col min="5141" max="5141" width="19.88671875" style="108" customWidth="1"/>
    <col min="5142" max="5142" width="7.6640625" style="108" customWidth="1"/>
    <col min="5143" max="5379" width="8.88671875" style="108"/>
    <col min="5380" max="5380" width="4.88671875" style="108" customWidth="1"/>
    <col min="5381" max="5381" width="17.88671875" style="108" customWidth="1"/>
    <col min="5382" max="5382" width="15.88671875" style="108" customWidth="1"/>
    <col min="5383" max="5383" width="17.109375" style="108" bestFit="1" customWidth="1"/>
    <col min="5384" max="5384" width="17.88671875" style="108" customWidth="1"/>
    <col min="5385" max="5385" width="3.44140625" style="108" customWidth="1"/>
    <col min="5386" max="5386" width="4.88671875" style="108" customWidth="1"/>
    <col min="5387" max="5387" width="7.6640625" style="108" customWidth="1"/>
    <col min="5388" max="5388" width="15.109375" style="108" bestFit="1" customWidth="1"/>
    <col min="5389" max="5389" width="7.6640625" style="108" customWidth="1"/>
    <col min="5390" max="5390" width="3.44140625" style="108" customWidth="1"/>
    <col min="5391" max="5391" width="4.88671875" style="108" customWidth="1"/>
    <col min="5392" max="5392" width="18.44140625" style="108" customWidth="1"/>
    <col min="5393" max="5393" width="2.88671875" style="108" customWidth="1"/>
    <col min="5394" max="5394" width="18.44140625" style="108" customWidth="1"/>
    <col min="5395" max="5395" width="2.88671875" style="108" customWidth="1"/>
    <col min="5396" max="5396" width="7.6640625" style="108" customWidth="1"/>
    <col min="5397" max="5397" width="19.88671875" style="108" customWidth="1"/>
    <col min="5398" max="5398" width="7.6640625" style="108" customWidth="1"/>
    <col min="5399" max="5635" width="8.88671875" style="108"/>
    <col min="5636" max="5636" width="4.88671875" style="108" customWidth="1"/>
    <col min="5637" max="5637" width="17.88671875" style="108" customWidth="1"/>
    <col min="5638" max="5638" width="15.88671875" style="108" customWidth="1"/>
    <col min="5639" max="5639" width="17.109375" style="108" bestFit="1" customWidth="1"/>
    <col min="5640" max="5640" width="17.88671875" style="108" customWidth="1"/>
    <col min="5641" max="5641" width="3.44140625" style="108" customWidth="1"/>
    <col min="5642" max="5642" width="4.88671875" style="108" customWidth="1"/>
    <col min="5643" max="5643" width="7.6640625" style="108" customWidth="1"/>
    <col min="5644" max="5644" width="15.109375" style="108" bestFit="1" customWidth="1"/>
    <col min="5645" max="5645" width="7.6640625" style="108" customWidth="1"/>
    <col min="5646" max="5646" width="3.44140625" style="108" customWidth="1"/>
    <col min="5647" max="5647" width="4.88671875" style="108" customWidth="1"/>
    <col min="5648" max="5648" width="18.44140625" style="108" customWidth="1"/>
    <col min="5649" max="5649" width="2.88671875" style="108" customWidth="1"/>
    <col min="5650" max="5650" width="18.44140625" style="108" customWidth="1"/>
    <col min="5651" max="5651" width="2.88671875" style="108" customWidth="1"/>
    <col min="5652" max="5652" width="7.6640625" style="108" customWidth="1"/>
    <col min="5653" max="5653" width="19.88671875" style="108" customWidth="1"/>
    <col min="5654" max="5654" width="7.6640625" style="108" customWidth="1"/>
    <col min="5655" max="5891" width="8.88671875" style="108"/>
    <col min="5892" max="5892" width="4.88671875" style="108" customWidth="1"/>
    <col min="5893" max="5893" width="17.88671875" style="108" customWidth="1"/>
    <col min="5894" max="5894" width="15.88671875" style="108" customWidth="1"/>
    <col min="5895" max="5895" width="17.109375" style="108" bestFit="1" customWidth="1"/>
    <col min="5896" max="5896" width="17.88671875" style="108" customWidth="1"/>
    <col min="5897" max="5897" width="3.44140625" style="108" customWidth="1"/>
    <col min="5898" max="5898" width="4.88671875" style="108" customWidth="1"/>
    <col min="5899" max="5899" width="7.6640625" style="108" customWidth="1"/>
    <col min="5900" max="5900" width="15.109375" style="108" bestFit="1" customWidth="1"/>
    <col min="5901" max="5901" width="7.6640625" style="108" customWidth="1"/>
    <col min="5902" max="5902" width="3.44140625" style="108" customWidth="1"/>
    <col min="5903" max="5903" width="4.88671875" style="108" customWidth="1"/>
    <col min="5904" max="5904" width="18.44140625" style="108" customWidth="1"/>
    <col min="5905" max="5905" width="2.88671875" style="108" customWidth="1"/>
    <col min="5906" max="5906" width="18.44140625" style="108" customWidth="1"/>
    <col min="5907" max="5907" width="2.88671875" style="108" customWidth="1"/>
    <col min="5908" max="5908" width="7.6640625" style="108" customWidth="1"/>
    <col min="5909" max="5909" width="19.88671875" style="108" customWidth="1"/>
    <col min="5910" max="5910" width="7.6640625" style="108" customWidth="1"/>
    <col min="5911" max="6147" width="8.88671875" style="108"/>
    <col min="6148" max="6148" width="4.88671875" style="108" customWidth="1"/>
    <col min="6149" max="6149" width="17.88671875" style="108" customWidth="1"/>
    <col min="6150" max="6150" width="15.88671875" style="108" customWidth="1"/>
    <col min="6151" max="6151" width="17.109375" style="108" bestFit="1" customWidth="1"/>
    <col min="6152" max="6152" width="17.88671875" style="108" customWidth="1"/>
    <col min="6153" max="6153" width="3.44140625" style="108" customWidth="1"/>
    <col min="6154" max="6154" width="4.88671875" style="108" customWidth="1"/>
    <col min="6155" max="6155" width="7.6640625" style="108" customWidth="1"/>
    <col min="6156" max="6156" width="15.109375" style="108" bestFit="1" customWidth="1"/>
    <col min="6157" max="6157" width="7.6640625" style="108" customWidth="1"/>
    <col min="6158" max="6158" width="3.44140625" style="108" customWidth="1"/>
    <col min="6159" max="6159" width="4.88671875" style="108" customWidth="1"/>
    <col min="6160" max="6160" width="18.44140625" style="108" customWidth="1"/>
    <col min="6161" max="6161" width="2.88671875" style="108" customWidth="1"/>
    <col min="6162" max="6162" width="18.44140625" style="108" customWidth="1"/>
    <col min="6163" max="6163" width="2.88671875" style="108" customWidth="1"/>
    <col min="6164" max="6164" width="7.6640625" style="108" customWidth="1"/>
    <col min="6165" max="6165" width="19.88671875" style="108" customWidth="1"/>
    <col min="6166" max="6166" width="7.6640625" style="108" customWidth="1"/>
    <col min="6167" max="6403" width="8.88671875" style="108"/>
    <col min="6404" max="6404" width="4.88671875" style="108" customWidth="1"/>
    <col min="6405" max="6405" width="17.88671875" style="108" customWidth="1"/>
    <col min="6406" max="6406" width="15.88671875" style="108" customWidth="1"/>
    <col min="6407" max="6407" width="17.109375" style="108" bestFit="1" customWidth="1"/>
    <col min="6408" max="6408" width="17.88671875" style="108" customWidth="1"/>
    <col min="6409" max="6409" width="3.44140625" style="108" customWidth="1"/>
    <col min="6410" max="6410" width="4.88671875" style="108" customWidth="1"/>
    <col min="6411" max="6411" width="7.6640625" style="108" customWidth="1"/>
    <col min="6412" max="6412" width="15.109375" style="108" bestFit="1" customWidth="1"/>
    <col min="6413" max="6413" width="7.6640625" style="108" customWidth="1"/>
    <col min="6414" max="6414" width="3.44140625" style="108" customWidth="1"/>
    <col min="6415" max="6415" width="4.88671875" style="108" customWidth="1"/>
    <col min="6416" max="6416" width="18.44140625" style="108" customWidth="1"/>
    <col min="6417" max="6417" width="2.88671875" style="108" customWidth="1"/>
    <col min="6418" max="6418" width="18.44140625" style="108" customWidth="1"/>
    <col min="6419" max="6419" width="2.88671875" style="108" customWidth="1"/>
    <col min="6420" max="6420" width="7.6640625" style="108" customWidth="1"/>
    <col min="6421" max="6421" width="19.88671875" style="108" customWidth="1"/>
    <col min="6422" max="6422" width="7.6640625" style="108" customWidth="1"/>
    <col min="6423" max="6659" width="8.88671875" style="108"/>
    <col min="6660" max="6660" width="4.88671875" style="108" customWidth="1"/>
    <col min="6661" max="6661" width="17.88671875" style="108" customWidth="1"/>
    <col min="6662" max="6662" width="15.88671875" style="108" customWidth="1"/>
    <col min="6663" max="6663" width="17.109375" style="108" bestFit="1" customWidth="1"/>
    <col min="6664" max="6664" width="17.88671875" style="108" customWidth="1"/>
    <col min="6665" max="6665" width="3.44140625" style="108" customWidth="1"/>
    <col min="6666" max="6666" width="4.88671875" style="108" customWidth="1"/>
    <col min="6667" max="6667" width="7.6640625" style="108" customWidth="1"/>
    <col min="6668" max="6668" width="15.109375" style="108" bestFit="1" customWidth="1"/>
    <col min="6669" max="6669" width="7.6640625" style="108" customWidth="1"/>
    <col min="6670" max="6670" width="3.44140625" style="108" customWidth="1"/>
    <col min="6671" max="6671" width="4.88671875" style="108" customWidth="1"/>
    <col min="6672" max="6672" width="18.44140625" style="108" customWidth="1"/>
    <col min="6673" max="6673" width="2.88671875" style="108" customWidth="1"/>
    <col min="6674" max="6674" width="18.44140625" style="108" customWidth="1"/>
    <col min="6675" max="6675" width="2.88671875" style="108" customWidth="1"/>
    <col min="6676" max="6676" width="7.6640625" style="108" customWidth="1"/>
    <col min="6677" max="6677" width="19.88671875" style="108" customWidth="1"/>
    <col min="6678" max="6678" width="7.6640625" style="108" customWidth="1"/>
    <col min="6679" max="6915" width="8.88671875" style="108"/>
    <col min="6916" max="6916" width="4.88671875" style="108" customWidth="1"/>
    <col min="6917" max="6917" width="17.88671875" style="108" customWidth="1"/>
    <col min="6918" max="6918" width="15.88671875" style="108" customWidth="1"/>
    <col min="6919" max="6919" width="17.109375" style="108" bestFit="1" customWidth="1"/>
    <col min="6920" max="6920" width="17.88671875" style="108" customWidth="1"/>
    <col min="6921" max="6921" width="3.44140625" style="108" customWidth="1"/>
    <col min="6922" max="6922" width="4.88671875" style="108" customWidth="1"/>
    <col min="6923" max="6923" width="7.6640625" style="108" customWidth="1"/>
    <col min="6924" max="6924" width="15.109375" style="108" bestFit="1" customWidth="1"/>
    <col min="6925" max="6925" width="7.6640625" style="108" customWidth="1"/>
    <col min="6926" max="6926" width="3.44140625" style="108" customWidth="1"/>
    <col min="6927" max="6927" width="4.88671875" style="108" customWidth="1"/>
    <col min="6928" max="6928" width="18.44140625" style="108" customWidth="1"/>
    <col min="6929" max="6929" width="2.88671875" style="108" customWidth="1"/>
    <col min="6930" max="6930" width="18.44140625" style="108" customWidth="1"/>
    <col min="6931" max="6931" width="2.88671875" style="108" customWidth="1"/>
    <col min="6932" max="6932" width="7.6640625" style="108" customWidth="1"/>
    <col min="6933" max="6933" width="19.88671875" style="108" customWidth="1"/>
    <col min="6934" max="6934" width="7.6640625" style="108" customWidth="1"/>
    <col min="6935" max="7171" width="8.88671875" style="108"/>
    <col min="7172" max="7172" width="4.88671875" style="108" customWidth="1"/>
    <col min="7173" max="7173" width="17.88671875" style="108" customWidth="1"/>
    <col min="7174" max="7174" width="15.88671875" style="108" customWidth="1"/>
    <col min="7175" max="7175" width="17.109375" style="108" bestFit="1" customWidth="1"/>
    <col min="7176" max="7176" width="17.88671875" style="108" customWidth="1"/>
    <col min="7177" max="7177" width="3.44140625" style="108" customWidth="1"/>
    <col min="7178" max="7178" width="4.88671875" style="108" customWidth="1"/>
    <col min="7179" max="7179" width="7.6640625" style="108" customWidth="1"/>
    <col min="7180" max="7180" width="15.109375" style="108" bestFit="1" customWidth="1"/>
    <col min="7181" max="7181" width="7.6640625" style="108" customWidth="1"/>
    <col min="7182" max="7182" width="3.44140625" style="108" customWidth="1"/>
    <col min="7183" max="7183" width="4.88671875" style="108" customWidth="1"/>
    <col min="7184" max="7184" width="18.44140625" style="108" customWidth="1"/>
    <col min="7185" max="7185" width="2.88671875" style="108" customWidth="1"/>
    <col min="7186" max="7186" width="18.44140625" style="108" customWidth="1"/>
    <col min="7187" max="7187" width="2.88671875" style="108" customWidth="1"/>
    <col min="7188" max="7188" width="7.6640625" style="108" customWidth="1"/>
    <col min="7189" max="7189" width="19.88671875" style="108" customWidth="1"/>
    <col min="7190" max="7190" width="7.6640625" style="108" customWidth="1"/>
    <col min="7191" max="7427" width="8.88671875" style="108"/>
    <col min="7428" max="7428" width="4.88671875" style="108" customWidth="1"/>
    <col min="7429" max="7429" width="17.88671875" style="108" customWidth="1"/>
    <col min="7430" max="7430" width="15.88671875" style="108" customWidth="1"/>
    <col min="7431" max="7431" width="17.109375" style="108" bestFit="1" customWidth="1"/>
    <col min="7432" max="7432" width="17.88671875" style="108" customWidth="1"/>
    <col min="7433" max="7433" width="3.44140625" style="108" customWidth="1"/>
    <col min="7434" max="7434" width="4.88671875" style="108" customWidth="1"/>
    <col min="7435" max="7435" width="7.6640625" style="108" customWidth="1"/>
    <col min="7436" max="7436" width="15.109375" style="108" bestFit="1" customWidth="1"/>
    <col min="7437" max="7437" width="7.6640625" style="108" customWidth="1"/>
    <col min="7438" max="7438" width="3.44140625" style="108" customWidth="1"/>
    <col min="7439" max="7439" width="4.88671875" style="108" customWidth="1"/>
    <col min="7440" max="7440" width="18.44140625" style="108" customWidth="1"/>
    <col min="7441" max="7441" width="2.88671875" style="108" customWidth="1"/>
    <col min="7442" max="7442" width="18.44140625" style="108" customWidth="1"/>
    <col min="7443" max="7443" width="2.88671875" style="108" customWidth="1"/>
    <col min="7444" max="7444" width="7.6640625" style="108" customWidth="1"/>
    <col min="7445" max="7445" width="19.88671875" style="108" customWidth="1"/>
    <col min="7446" max="7446" width="7.6640625" style="108" customWidth="1"/>
    <col min="7447" max="7683" width="8.88671875" style="108"/>
    <col min="7684" max="7684" width="4.88671875" style="108" customWidth="1"/>
    <col min="7685" max="7685" width="17.88671875" style="108" customWidth="1"/>
    <col min="7686" max="7686" width="15.88671875" style="108" customWidth="1"/>
    <col min="7687" max="7687" width="17.109375" style="108" bestFit="1" customWidth="1"/>
    <col min="7688" max="7688" width="17.88671875" style="108" customWidth="1"/>
    <col min="7689" max="7689" width="3.44140625" style="108" customWidth="1"/>
    <col min="7690" max="7690" width="4.88671875" style="108" customWidth="1"/>
    <col min="7691" max="7691" width="7.6640625" style="108" customWidth="1"/>
    <col min="7692" max="7692" width="15.109375" style="108" bestFit="1" customWidth="1"/>
    <col min="7693" max="7693" width="7.6640625" style="108" customWidth="1"/>
    <col min="7694" max="7694" width="3.44140625" style="108" customWidth="1"/>
    <col min="7695" max="7695" width="4.88671875" style="108" customWidth="1"/>
    <col min="7696" max="7696" width="18.44140625" style="108" customWidth="1"/>
    <col min="7697" max="7697" width="2.88671875" style="108" customWidth="1"/>
    <col min="7698" max="7698" width="18.44140625" style="108" customWidth="1"/>
    <col min="7699" max="7699" width="2.88671875" style="108" customWidth="1"/>
    <col min="7700" max="7700" width="7.6640625" style="108" customWidth="1"/>
    <col min="7701" max="7701" width="19.88671875" style="108" customWidth="1"/>
    <col min="7702" max="7702" width="7.6640625" style="108" customWidth="1"/>
    <col min="7703" max="7939" width="8.88671875" style="108"/>
    <col min="7940" max="7940" width="4.88671875" style="108" customWidth="1"/>
    <col min="7941" max="7941" width="17.88671875" style="108" customWidth="1"/>
    <col min="7942" max="7942" width="15.88671875" style="108" customWidth="1"/>
    <col min="7943" max="7943" width="17.109375" style="108" bestFit="1" customWidth="1"/>
    <col min="7944" max="7944" width="17.88671875" style="108" customWidth="1"/>
    <col min="7945" max="7945" width="3.44140625" style="108" customWidth="1"/>
    <col min="7946" max="7946" width="4.88671875" style="108" customWidth="1"/>
    <col min="7947" max="7947" width="7.6640625" style="108" customWidth="1"/>
    <col min="7948" max="7948" width="15.109375" style="108" bestFit="1" customWidth="1"/>
    <col min="7949" max="7949" width="7.6640625" style="108" customWidth="1"/>
    <col min="7950" max="7950" width="3.44140625" style="108" customWidth="1"/>
    <col min="7951" max="7951" width="4.88671875" style="108" customWidth="1"/>
    <col min="7952" max="7952" width="18.44140625" style="108" customWidth="1"/>
    <col min="7953" max="7953" width="2.88671875" style="108" customWidth="1"/>
    <col min="7954" max="7954" width="18.44140625" style="108" customWidth="1"/>
    <col min="7955" max="7955" width="2.88671875" style="108" customWidth="1"/>
    <col min="7956" max="7956" width="7.6640625" style="108" customWidth="1"/>
    <col min="7957" max="7957" width="19.88671875" style="108" customWidth="1"/>
    <col min="7958" max="7958" width="7.6640625" style="108" customWidth="1"/>
    <col min="7959" max="8195" width="8.88671875" style="108"/>
    <col min="8196" max="8196" width="4.88671875" style="108" customWidth="1"/>
    <col min="8197" max="8197" width="17.88671875" style="108" customWidth="1"/>
    <col min="8198" max="8198" width="15.88671875" style="108" customWidth="1"/>
    <col min="8199" max="8199" width="17.109375" style="108" bestFit="1" customWidth="1"/>
    <col min="8200" max="8200" width="17.88671875" style="108" customWidth="1"/>
    <col min="8201" max="8201" width="3.44140625" style="108" customWidth="1"/>
    <col min="8202" max="8202" width="4.88671875" style="108" customWidth="1"/>
    <col min="8203" max="8203" width="7.6640625" style="108" customWidth="1"/>
    <col min="8204" max="8204" width="15.109375" style="108" bestFit="1" customWidth="1"/>
    <col min="8205" max="8205" width="7.6640625" style="108" customWidth="1"/>
    <col min="8206" max="8206" width="3.44140625" style="108" customWidth="1"/>
    <col min="8207" max="8207" width="4.88671875" style="108" customWidth="1"/>
    <col min="8208" max="8208" width="18.44140625" style="108" customWidth="1"/>
    <col min="8209" max="8209" width="2.88671875" style="108" customWidth="1"/>
    <col min="8210" max="8210" width="18.44140625" style="108" customWidth="1"/>
    <col min="8211" max="8211" width="2.88671875" style="108" customWidth="1"/>
    <col min="8212" max="8212" width="7.6640625" style="108" customWidth="1"/>
    <col min="8213" max="8213" width="19.88671875" style="108" customWidth="1"/>
    <col min="8214" max="8214" width="7.6640625" style="108" customWidth="1"/>
    <col min="8215" max="8451" width="8.88671875" style="108"/>
    <col min="8452" max="8452" width="4.88671875" style="108" customWidth="1"/>
    <col min="8453" max="8453" width="17.88671875" style="108" customWidth="1"/>
    <col min="8454" max="8454" width="15.88671875" style="108" customWidth="1"/>
    <col min="8455" max="8455" width="17.109375" style="108" bestFit="1" customWidth="1"/>
    <col min="8456" max="8456" width="17.88671875" style="108" customWidth="1"/>
    <col min="8457" max="8457" width="3.44140625" style="108" customWidth="1"/>
    <col min="8458" max="8458" width="4.88671875" style="108" customWidth="1"/>
    <col min="8459" max="8459" width="7.6640625" style="108" customWidth="1"/>
    <col min="8460" max="8460" width="15.109375" style="108" bestFit="1" customWidth="1"/>
    <col min="8461" max="8461" width="7.6640625" style="108" customWidth="1"/>
    <col min="8462" max="8462" width="3.44140625" style="108" customWidth="1"/>
    <col min="8463" max="8463" width="4.88671875" style="108" customWidth="1"/>
    <col min="8464" max="8464" width="18.44140625" style="108" customWidth="1"/>
    <col min="8465" max="8465" width="2.88671875" style="108" customWidth="1"/>
    <col min="8466" max="8466" width="18.44140625" style="108" customWidth="1"/>
    <col min="8467" max="8467" width="2.88671875" style="108" customWidth="1"/>
    <col min="8468" max="8468" width="7.6640625" style="108" customWidth="1"/>
    <col min="8469" max="8469" width="19.88671875" style="108" customWidth="1"/>
    <col min="8470" max="8470" width="7.6640625" style="108" customWidth="1"/>
    <col min="8471" max="8707" width="8.88671875" style="108"/>
    <col min="8708" max="8708" width="4.88671875" style="108" customWidth="1"/>
    <col min="8709" max="8709" width="17.88671875" style="108" customWidth="1"/>
    <col min="8710" max="8710" width="15.88671875" style="108" customWidth="1"/>
    <col min="8711" max="8711" width="17.109375" style="108" bestFit="1" customWidth="1"/>
    <col min="8712" max="8712" width="17.88671875" style="108" customWidth="1"/>
    <col min="8713" max="8713" width="3.44140625" style="108" customWidth="1"/>
    <col min="8714" max="8714" width="4.88671875" style="108" customWidth="1"/>
    <col min="8715" max="8715" width="7.6640625" style="108" customWidth="1"/>
    <col min="8716" max="8716" width="15.109375" style="108" bestFit="1" customWidth="1"/>
    <col min="8717" max="8717" width="7.6640625" style="108" customWidth="1"/>
    <col min="8718" max="8718" width="3.44140625" style="108" customWidth="1"/>
    <col min="8719" max="8719" width="4.88671875" style="108" customWidth="1"/>
    <col min="8720" max="8720" width="18.44140625" style="108" customWidth="1"/>
    <col min="8721" max="8721" width="2.88671875" style="108" customWidth="1"/>
    <col min="8722" max="8722" width="18.44140625" style="108" customWidth="1"/>
    <col min="8723" max="8723" width="2.88671875" style="108" customWidth="1"/>
    <col min="8724" max="8724" width="7.6640625" style="108" customWidth="1"/>
    <col min="8725" max="8725" width="19.88671875" style="108" customWidth="1"/>
    <col min="8726" max="8726" width="7.6640625" style="108" customWidth="1"/>
    <col min="8727" max="8963" width="8.88671875" style="108"/>
    <col min="8964" max="8964" width="4.88671875" style="108" customWidth="1"/>
    <col min="8965" max="8965" width="17.88671875" style="108" customWidth="1"/>
    <col min="8966" max="8966" width="15.88671875" style="108" customWidth="1"/>
    <col min="8967" max="8967" width="17.109375" style="108" bestFit="1" customWidth="1"/>
    <col min="8968" max="8968" width="17.88671875" style="108" customWidth="1"/>
    <col min="8969" max="8969" width="3.44140625" style="108" customWidth="1"/>
    <col min="8970" max="8970" width="4.88671875" style="108" customWidth="1"/>
    <col min="8971" max="8971" width="7.6640625" style="108" customWidth="1"/>
    <col min="8972" max="8972" width="15.109375" style="108" bestFit="1" customWidth="1"/>
    <col min="8973" max="8973" width="7.6640625" style="108" customWidth="1"/>
    <col min="8974" max="8974" width="3.44140625" style="108" customWidth="1"/>
    <col min="8975" max="8975" width="4.88671875" style="108" customWidth="1"/>
    <col min="8976" max="8976" width="18.44140625" style="108" customWidth="1"/>
    <col min="8977" max="8977" width="2.88671875" style="108" customWidth="1"/>
    <col min="8978" max="8978" width="18.44140625" style="108" customWidth="1"/>
    <col min="8979" max="8979" width="2.88671875" style="108" customWidth="1"/>
    <col min="8980" max="8980" width="7.6640625" style="108" customWidth="1"/>
    <col min="8981" max="8981" width="19.88671875" style="108" customWidth="1"/>
    <col min="8982" max="8982" width="7.6640625" style="108" customWidth="1"/>
    <col min="8983" max="9219" width="8.88671875" style="108"/>
    <col min="9220" max="9220" width="4.88671875" style="108" customWidth="1"/>
    <col min="9221" max="9221" width="17.88671875" style="108" customWidth="1"/>
    <col min="9222" max="9222" width="15.88671875" style="108" customWidth="1"/>
    <col min="9223" max="9223" width="17.109375" style="108" bestFit="1" customWidth="1"/>
    <col min="9224" max="9224" width="17.88671875" style="108" customWidth="1"/>
    <col min="9225" max="9225" width="3.44140625" style="108" customWidth="1"/>
    <col min="9226" max="9226" width="4.88671875" style="108" customWidth="1"/>
    <col min="9227" max="9227" width="7.6640625" style="108" customWidth="1"/>
    <col min="9228" max="9228" width="15.109375" style="108" bestFit="1" customWidth="1"/>
    <col min="9229" max="9229" width="7.6640625" style="108" customWidth="1"/>
    <col min="9230" max="9230" width="3.44140625" style="108" customWidth="1"/>
    <col min="9231" max="9231" width="4.88671875" style="108" customWidth="1"/>
    <col min="9232" max="9232" width="18.44140625" style="108" customWidth="1"/>
    <col min="9233" max="9233" width="2.88671875" style="108" customWidth="1"/>
    <col min="9234" max="9234" width="18.44140625" style="108" customWidth="1"/>
    <col min="9235" max="9235" width="2.88671875" style="108" customWidth="1"/>
    <col min="9236" max="9236" width="7.6640625" style="108" customWidth="1"/>
    <col min="9237" max="9237" width="19.88671875" style="108" customWidth="1"/>
    <col min="9238" max="9238" width="7.6640625" style="108" customWidth="1"/>
    <col min="9239" max="9475" width="8.88671875" style="108"/>
    <col min="9476" max="9476" width="4.88671875" style="108" customWidth="1"/>
    <col min="9477" max="9477" width="17.88671875" style="108" customWidth="1"/>
    <col min="9478" max="9478" width="15.88671875" style="108" customWidth="1"/>
    <col min="9479" max="9479" width="17.109375" style="108" bestFit="1" customWidth="1"/>
    <col min="9480" max="9480" width="17.88671875" style="108" customWidth="1"/>
    <col min="9481" max="9481" width="3.44140625" style="108" customWidth="1"/>
    <col min="9482" max="9482" width="4.88671875" style="108" customWidth="1"/>
    <col min="9483" max="9483" width="7.6640625" style="108" customWidth="1"/>
    <col min="9484" max="9484" width="15.109375" style="108" bestFit="1" customWidth="1"/>
    <col min="9485" max="9485" width="7.6640625" style="108" customWidth="1"/>
    <col min="9486" max="9486" width="3.44140625" style="108" customWidth="1"/>
    <col min="9487" max="9487" width="4.88671875" style="108" customWidth="1"/>
    <col min="9488" max="9488" width="18.44140625" style="108" customWidth="1"/>
    <col min="9489" max="9489" width="2.88671875" style="108" customWidth="1"/>
    <col min="9490" max="9490" width="18.44140625" style="108" customWidth="1"/>
    <col min="9491" max="9491" width="2.88671875" style="108" customWidth="1"/>
    <col min="9492" max="9492" width="7.6640625" style="108" customWidth="1"/>
    <col min="9493" max="9493" width="19.88671875" style="108" customWidth="1"/>
    <col min="9494" max="9494" width="7.6640625" style="108" customWidth="1"/>
    <col min="9495" max="9731" width="8.88671875" style="108"/>
    <col min="9732" max="9732" width="4.88671875" style="108" customWidth="1"/>
    <col min="9733" max="9733" width="17.88671875" style="108" customWidth="1"/>
    <col min="9734" max="9734" width="15.88671875" style="108" customWidth="1"/>
    <col min="9735" max="9735" width="17.109375" style="108" bestFit="1" customWidth="1"/>
    <col min="9736" max="9736" width="17.88671875" style="108" customWidth="1"/>
    <col min="9737" max="9737" width="3.44140625" style="108" customWidth="1"/>
    <col min="9738" max="9738" width="4.88671875" style="108" customWidth="1"/>
    <col min="9739" max="9739" width="7.6640625" style="108" customWidth="1"/>
    <col min="9740" max="9740" width="15.109375" style="108" bestFit="1" customWidth="1"/>
    <col min="9741" max="9741" width="7.6640625" style="108" customWidth="1"/>
    <col min="9742" max="9742" width="3.44140625" style="108" customWidth="1"/>
    <col min="9743" max="9743" width="4.88671875" style="108" customWidth="1"/>
    <col min="9744" max="9744" width="18.44140625" style="108" customWidth="1"/>
    <col min="9745" max="9745" width="2.88671875" style="108" customWidth="1"/>
    <col min="9746" max="9746" width="18.44140625" style="108" customWidth="1"/>
    <col min="9747" max="9747" width="2.88671875" style="108" customWidth="1"/>
    <col min="9748" max="9748" width="7.6640625" style="108" customWidth="1"/>
    <col min="9749" max="9749" width="19.88671875" style="108" customWidth="1"/>
    <col min="9750" max="9750" width="7.6640625" style="108" customWidth="1"/>
    <col min="9751" max="9987" width="8.88671875" style="108"/>
    <col min="9988" max="9988" width="4.88671875" style="108" customWidth="1"/>
    <col min="9989" max="9989" width="17.88671875" style="108" customWidth="1"/>
    <col min="9990" max="9990" width="15.88671875" style="108" customWidth="1"/>
    <col min="9991" max="9991" width="17.109375" style="108" bestFit="1" customWidth="1"/>
    <col min="9992" max="9992" width="17.88671875" style="108" customWidth="1"/>
    <col min="9993" max="9993" width="3.44140625" style="108" customWidth="1"/>
    <col min="9994" max="9994" width="4.88671875" style="108" customWidth="1"/>
    <col min="9995" max="9995" width="7.6640625" style="108" customWidth="1"/>
    <col min="9996" max="9996" width="15.109375" style="108" bestFit="1" customWidth="1"/>
    <col min="9997" max="9997" width="7.6640625" style="108" customWidth="1"/>
    <col min="9998" max="9998" width="3.44140625" style="108" customWidth="1"/>
    <col min="9999" max="9999" width="4.88671875" style="108" customWidth="1"/>
    <col min="10000" max="10000" width="18.44140625" style="108" customWidth="1"/>
    <col min="10001" max="10001" width="2.88671875" style="108" customWidth="1"/>
    <col min="10002" max="10002" width="18.44140625" style="108" customWidth="1"/>
    <col min="10003" max="10003" width="2.88671875" style="108" customWidth="1"/>
    <col min="10004" max="10004" width="7.6640625" style="108" customWidth="1"/>
    <col min="10005" max="10005" width="19.88671875" style="108" customWidth="1"/>
    <col min="10006" max="10006" width="7.6640625" style="108" customWidth="1"/>
    <col min="10007" max="10243" width="8.88671875" style="108"/>
    <col min="10244" max="10244" width="4.88671875" style="108" customWidth="1"/>
    <col min="10245" max="10245" width="17.88671875" style="108" customWidth="1"/>
    <col min="10246" max="10246" width="15.88671875" style="108" customWidth="1"/>
    <col min="10247" max="10247" width="17.109375" style="108" bestFit="1" customWidth="1"/>
    <col min="10248" max="10248" width="17.88671875" style="108" customWidth="1"/>
    <col min="10249" max="10249" width="3.44140625" style="108" customWidth="1"/>
    <col min="10250" max="10250" width="4.88671875" style="108" customWidth="1"/>
    <col min="10251" max="10251" width="7.6640625" style="108" customWidth="1"/>
    <col min="10252" max="10252" width="15.109375" style="108" bestFit="1" customWidth="1"/>
    <col min="10253" max="10253" width="7.6640625" style="108" customWidth="1"/>
    <col min="10254" max="10254" width="3.44140625" style="108" customWidth="1"/>
    <col min="10255" max="10255" width="4.88671875" style="108" customWidth="1"/>
    <col min="10256" max="10256" width="18.44140625" style="108" customWidth="1"/>
    <col min="10257" max="10257" width="2.88671875" style="108" customWidth="1"/>
    <col min="10258" max="10258" width="18.44140625" style="108" customWidth="1"/>
    <col min="10259" max="10259" width="2.88671875" style="108" customWidth="1"/>
    <col min="10260" max="10260" width="7.6640625" style="108" customWidth="1"/>
    <col min="10261" max="10261" width="19.88671875" style="108" customWidth="1"/>
    <col min="10262" max="10262" width="7.6640625" style="108" customWidth="1"/>
    <col min="10263" max="10499" width="8.88671875" style="108"/>
    <col min="10500" max="10500" width="4.88671875" style="108" customWidth="1"/>
    <col min="10501" max="10501" width="17.88671875" style="108" customWidth="1"/>
    <col min="10502" max="10502" width="15.88671875" style="108" customWidth="1"/>
    <col min="10503" max="10503" width="17.109375" style="108" bestFit="1" customWidth="1"/>
    <col min="10504" max="10504" width="17.88671875" style="108" customWidth="1"/>
    <col min="10505" max="10505" width="3.44140625" style="108" customWidth="1"/>
    <col min="10506" max="10506" width="4.88671875" style="108" customWidth="1"/>
    <col min="10507" max="10507" width="7.6640625" style="108" customWidth="1"/>
    <col min="10508" max="10508" width="15.109375" style="108" bestFit="1" customWidth="1"/>
    <col min="10509" max="10509" width="7.6640625" style="108" customWidth="1"/>
    <col min="10510" max="10510" width="3.44140625" style="108" customWidth="1"/>
    <col min="10511" max="10511" width="4.88671875" style="108" customWidth="1"/>
    <col min="10512" max="10512" width="18.44140625" style="108" customWidth="1"/>
    <col min="10513" max="10513" width="2.88671875" style="108" customWidth="1"/>
    <col min="10514" max="10514" width="18.44140625" style="108" customWidth="1"/>
    <col min="10515" max="10515" width="2.88671875" style="108" customWidth="1"/>
    <col min="10516" max="10516" width="7.6640625" style="108" customWidth="1"/>
    <col min="10517" max="10517" width="19.88671875" style="108" customWidth="1"/>
    <col min="10518" max="10518" width="7.6640625" style="108" customWidth="1"/>
    <col min="10519" max="10755" width="8.88671875" style="108"/>
    <col min="10756" max="10756" width="4.88671875" style="108" customWidth="1"/>
    <col min="10757" max="10757" width="17.88671875" style="108" customWidth="1"/>
    <col min="10758" max="10758" width="15.88671875" style="108" customWidth="1"/>
    <col min="10759" max="10759" width="17.109375" style="108" bestFit="1" customWidth="1"/>
    <col min="10760" max="10760" width="17.88671875" style="108" customWidth="1"/>
    <col min="10761" max="10761" width="3.44140625" style="108" customWidth="1"/>
    <col min="10762" max="10762" width="4.88671875" style="108" customWidth="1"/>
    <col min="10763" max="10763" width="7.6640625" style="108" customWidth="1"/>
    <col min="10764" max="10764" width="15.109375" style="108" bestFit="1" customWidth="1"/>
    <col min="10765" max="10765" width="7.6640625" style="108" customWidth="1"/>
    <col min="10766" max="10766" width="3.44140625" style="108" customWidth="1"/>
    <col min="10767" max="10767" width="4.88671875" style="108" customWidth="1"/>
    <col min="10768" max="10768" width="18.44140625" style="108" customWidth="1"/>
    <col min="10769" max="10769" width="2.88671875" style="108" customWidth="1"/>
    <col min="10770" max="10770" width="18.44140625" style="108" customWidth="1"/>
    <col min="10771" max="10771" width="2.88671875" style="108" customWidth="1"/>
    <col min="10772" max="10772" width="7.6640625" style="108" customWidth="1"/>
    <col min="10773" max="10773" width="19.88671875" style="108" customWidth="1"/>
    <col min="10774" max="10774" width="7.6640625" style="108" customWidth="1"/>
    <col min="10775" max="11011" width="8.88671875" style="108"/>
    <col min="11012" max="11012" width="4.88671875" style="108" customWidth="1"/>
    <col min="11013" max="11013" width="17.88671875" style="108" customWidth="1"/>
    <col min="11014" max="11014" width="15.88671875" style="108" customWidth="1"/>
    <col min="11015" max="11015" width="17.109375" style="108" bestFit="1" customWidth="1"/>
    <col min="11016" max="11016" width="17.88671875" style="108" customWidth="1"/>
    <col min="11017" max="11017" width="3.44140625" style="108" customWidth="1"/>
    <col min="11018" max="11018" width="4.88671875" style="108" customWidth="1"/>
    <col min="11019" max="11019" width="7.6640625" style="108" customWidth="1"/>
    <col min="11020" max="11020" width="15.109375" style="108" bestFit="1" customWidth="1"/>
    <col min="11021" max="11021" width="7.6640625" style="108" customWidth="1"/>
    <col min="11022" max="11022" width="3.44140625" style="108" customWidth="1"/>
    <col min="11023" max="11023" width="4.88671875" style="108" customWidth="1"/>
    <col min="11024" max="11024" width="18.44140625" style="108" customWidth="1"/>
    <col min="11025" max="11025" width="2.88671875" style="108" customWidth="1"/>
    <col min="11026" max="11026" width="18.44140625" style="108" customWidth="1"/>
    <col min="11027" max="11027" width="2.88671875" style="108" customWidth="1"/>
    <col min="11028" max="11028" width="7.6640625" style="108" customWidth="1"/>
    <col min="11029" max="11029" width="19.88671875" style="108" customWidth="1"/>
    <col min="11030" max="11030" width="7.6640625" style="108" customWidth="1"/>
    <col min="11031" max="11267" width="8.88671875" style="108"/>
    <col min="11268" max="11268" width="4.88671875" style="108" customWidth="1"/>
    <col min="11269" max="11269" width="17.88671875" style="108" customWidth="1"/>
    <col min="11270" max="11270" width="15.88671875" style="108" customWidth="1"/>
    <col min="11271" max="11271" width="17.109375" style="108" bestFit="1" customWidth="1"/>
    <col min="11272" max="11272" width="17.88671875" style="108" customWidth="1"/>
    <col min="11273" max="11273" width="3.44140625" style="108" customWidth="1"/>
    <col min="11274" max="11274" width="4.88671875" style="108" customWidth="1"/>
    <col min="11275" max="11275" width="7.6640625" style="108" customWidth="1"/>
    <col min="11276" max="11276" width="15.109375" style="108" bestFit="1" customWidth="1"/>
    <col min="11277" max="11277" width="7.6640625" style="108" customWidth="1"/>
    <col min="11278" max="11278" width="3.44140625" style="108" customWidth="1"/>
    <col min="11279" max="11279" width="4.88671875" style="108" customWidth="1"/>
    <col min="11280" max="11280" width="18.44140625" style="108" customWidth="1"/>
    <col min="11281" max="11281" width="2.88671875" style="108" customWidth="1"/>
    <col min="11282" max="11282" width="18.44140625" style="108" customWidth="1"/>
    <col min="11283" max="11283" width="2.88671875" style="108" customWidth="1"/>
    <col min="11284" max="11284" width="7.6640625" style="108" customWidth="1"/>
    <col min="11285" max="11285" width="19.88671875" style="108" customWidth="1"/>
    <col min="11286" max="11286" width="7.6640625" style="108" customWidth="1"/>
    <col min="11287" max="11523" width="8.88671875" style="108"/>
    <col min="11524" max="11524" width="4.88671875" style="108" customWidth="1"/>
    <col min="11525" max="11525" width="17.88671875" style="108" customWidth="1"/>
    <col min="11526" max="11526" width="15.88671875" style="108" customWidth="1"/>
    <col min="11527" max="11527" width="17.109375" style="108" bestFit="1" customWidth="1"/>
    <col min="11528" max="11528" width="17.88671875" style="108" customWidth="1"/>
    <col min="11529" max="11529" width="3.44140625" style="108" customWidth="1"/>
    <col min="11530" max="11530" width="4.88671875" style="108" customWidth="1"/>
    <col min="11531" max="11531" width="7.6640625" style="108" customWidth="1"/>
    <col min="11532" max="11532" width="15.109375" style="108" bestFit="1" customWidth="1"/>
    <col min="11533" max="11533" width="7.6640625" style="108" customWidth="1"/>
    <col min="11534" max="11534" width="3.44140625" style="108" customWidth="1"/>
    <col min="11535" max="11535" width="4.88671875" style="108" customWidth="1"/>
    <col min="11536" max="11536" width="18.44140625" style="108" customWidth="1"/>
    <col min="11537" max="11537" width="2.88671875" style="108" customWidth="1"/>
    <col min="11538" max="11538" width="18.44140625" style="108" customWidth="1"/>
    <col min="11539" max="11539" width="2.88671875" style="108" customWidth="1"/>
    <col min="11540" max="11540" width="7.6640625" style="108" customWidth="1"/>
    <col min="11541" max="11541" width="19.88671875" style="108" customWidth="1"/>
    <col min="11542" max="11542" width="7.6640625" style="108" customWidth="1"/>
    <col min="11543" max="11779" width="8.88671875" style="108"/>
    <col min="11780" max="11780" width="4.88671875" style="108" customWidth="1"/>
    <col min="11781" max="11781" width="17.88671875" style="108" customWidth="1"/>
    <col min="11782" max="11782" width="15.88671875" style="108" customWidth="1"/>
    <col min="11783" max="11783" width="17.109375" style="108" bestFit="1" customWidth="1"/>
    <col min="11784" max="11784" width="17.88671875" style="108" customWidth="1"/>
    <col min="11785" max="11785" width="3.44140625" style="108" customWidth="1"/>
    <col min="11786" max="11786" width="4.88671875" style="108" customWidth="1"/>
    <col min="11787" max="11787" width="7.6640625" style="108" customWidth="1"/>
    <col min="11788" max="11788" width="15.109375" style="108" bestFit="1" customWidth="1"/>
    <col min="11789" max="11789" width="7.6640625" style="108" customWidth="1"/>
    <col min="11790" max="11790" width="3.44140625" style="108" customWidth="1"/>
    <col min="11791" max="11791" width="4.88671875" style="108" customWidth="1"/>
    <col min="11792" max="11792" width="18.44140625" style="108" customWidth="1"/>
    <col min="11793" max="11793" width="2.88671875" style="108" customWidth="1"/>
    <col min="11794" max="11794" width="18.44140625" style="108" customWidth="1"/>
    <col min="11795" max="11795" width="2.88671875" style="108" customWidth="1"/>
    <col min="11796" max="11796" width="7.6640625" style="108" customWidth="1"/>
    <col min="11797" max="11797" width="19.88671875" style="108" customWidth="1"/>
    <col min="11798" max="11798" width="7.6640625" style="108" customWidth="1"/>
    <col min="11799" max="12035" width="8.88671875" style="108"/>
    <col min="12036" max="12036" width="4.88671875" style="108" customWidth="1"/>
    <col min="12037" max="12037" width="17.88671875" style="108" customWidth="1"/>
    <col min="12038" max="12038" width="15.88671875" style="108" customWidth="1"/>
    <col min="12039" max="12039" width="17.109375" style="108" bestFit="1" customWidth="1"/>
    <col min="12040" max="12040" width="17.88671875" style="108" customWidth="1"/>
    <col min="12041" max="12041" width="3.44140625" style="108" customWidth="1"/>
    <col min="12042" max="12042" width="4.88671875" style="108" customWidth="1"/>
    <col min="12043" max="12043" width="7.6640625" style="108" customWidth="1"/>
    <col min="12044" max="12044" width="15.109375" style="108" bestFit="1" customWidth="1"/>
    <col min="12045" max="12045" width="7.6640625" style="108" customWidth="1"/>
    <col min="12046" max="12046" width="3.44140625" style="108" customWidth="1"/>
    <col min="12047" max="12047" width="4.88671875" style="108" customWidth="1"/>
    <col min="12048" max="12048" width="18.44140625" style="108" customWidth="1"/>
    <col min="12049" max="12049" width="2.88671875" style="108" customWidth="1"/>
    <col min="12050" max="12050" width="18.44140625" style="108" customWidth="1"/>
    <col min="12051" max="12051" width="2.88671875" style="108" customWidth="1"/>
    <col min="12052" max="12052" width="7.6640625" style="108" customWidth="1"/>
    <col min="12053" max="12053" width="19.88671875" style="108" customWidth="1"/>
    <col min="12054" max="12054" width="7.6640625" style="108" customWidth="1"/>
    <col min="12055" max="12291" width="8.88671875" style="108"/>
    <col min="12292" max="12292" width="4.88671875" style="108" customWidth="1"/>
    <col min="12293" max="12293" width="17.88671875" style="108" customWidth="1"/>
    <col min="12294" max="12294" width="15.88671875" style="108" customWidth="1"/>
    <col min="12295" max="12295" width="17.109375" style="108" bestFit="1" customWidth="1"/>
    <col min="12296" max="12296" width="17.88671875" style="108" customWidth="1"/>
    <col min="12297" max="12297" width="3.44140625" style="108" customWidth="1"/>
    <col min="12298" max="12298" width="4.88671875" style="108" customWidth="1"/>
    <col min="12299" max="12299" width="7.6640625" style="108" customWidth="1"/>
    <col min="12300" max="12300" width="15.109375" style="108" bestFit="1" customWidth="1"/>
    <col min="12301" max="12301" width="7.6640625" style="108" customWidth="1"/>
    <col min="12302" max="12302" width="3.44140625" style="108" customWidth="1"/>
    <col min="12303" max="12303" width="4.88671875" style="108" customWidth="1"/>
    <col min="12304" max="12304" width="18.44140625" style="108" customWidth="1"/>
    <col min="12305" max="12305" width="2.88671875" style="108" customWidth="1"/>
    <col min="12306" max="12306" width="18.44140625" style="108" customWidth="1"/>
    <col min="12307" max="12307" width="2.88671875" style="108" customWidth="1"/>
    <col min="12308" max="12308" width="7.6640625" style="108" customWidth="1"/>
    <col min="12309" max="12309" width="19.88671875" style="108" customWidth="1"/>
    <col min="12310" max="12310" width="7.6640625" style="108" customWidth="1"/>
    <col min="12311" max="12547" width="8.88671875" style="108"/>
    <col min="12548" max="12548" width="4.88671875" style="108" customWidth="1"/>
    <col min="12549" max="12549" width="17.88671875" style="108" customWidth="1"/>
    <col min="12550" max="12550" width="15.88671875" style="108" customWidth="1"/>
    <col min="12551" max="12551" width="17.109375" style="108" bestFit="1" customWidth="1"/>
    <col min="12552" max="12552" width="17.88671875" style="108" customWidth="1"/>
    <col min="12553" max="12553" width="3.44140625" style="108" customWidth="1"/>
    <col min="12554" max="12554" width="4.88671875" style="108" customWidth="1"/>
    <col min="12555" max="12555" width="7.6640625" style="108" customWidth="1"/>
    <col min="12556" max="12556" width="15.109375" style="108" bestFit="1" customWidth="1"/>
    <col min="12557" max="12557" width="7.6640625" style="108" customWidth="1"/>
    <col min="12558" max="12558" width="3.44140625" style="108" customWidth="1"/>
    <col min="12559" max="12559" width="4.88671875" style="108" customWidth="1"/>
    <col min="12560" max="12560" width="18.44140625" style="108" customWidth="1"/>
    <col min="12561" max="12561" width="2.88671875" style="108" customWidth="1"/>
    <col min="12562" max="12562" width="18.44140625" style="108" customWidth="1"/>
    <col min="12563" max="12563" width="2.88671875" style="108" customWidth="1"/>
    <col min="12564" max="12564" width="7.6640625" style="108" customWidth="1"/>
    <col min="12565" max="12565" width="19.88671875" style="108" customWidth="1"/>
    <col min="12566" max="12566" width="7.6640625" style="108" customWidth="1"/>
    <col min="12567" max="12803" width="8.88671875" style="108"/>
    <col min="12804" max="12804" width="4.88671875" style="108" customWidth="1"/>
    <col min="12805" max="12805" width="17.88671875" style="108" customWidth="1"/>
    <col min="12806" max="12806" width="15.88671875" style="108" customWidth="1"/>
    <col min="12807" max="12807" width="17.109375" style="108" bestFit="1" customWidth="1"/>
    <col min="12808" max="12808" width="17.88671875" style="108" customWidth="1"/>
    <col min="12809" max="12809" width="3.44140625" style="108" customWidth="1"/>
    <col min="12810" max="12810" width="4.88671875" style="108" customWidth="1"/>
    <col min="12811" max="12811" width="7.6640625" style="108" customWidth="1"/>
    <col min="12812" max="12812" width="15.109375" style="108" bestFit="1" customWidth="1"/>
    <col min="12813" max="12813" width="7.6640625" style="108" customWidth="1"/>
    <col min="12814" max="12814" width="3.44140625" style="108" customWidth="1"/>
    <col min="12815" max="12815" width="4.88671875" style="108" customWidth="1"/>
    <col min="12816" max="12816" width="18.44140625" style="108" customWidth="1"/>
    <col min="12817" max="12817" width="2.88671875" style="108" customWidth="1"/>
    <col min="12818" max="12818" width="18.44140625" style="108" customWidth="1"/>
    <col min="12819" max="12819" width="2.88671875" style="108" customWidth="1"/>
    <col min="12820" max="12820" width="7.6640625" style="108" customWidth="1"/>
    <col min="12821" max="12821" width="19.88671875" style="108" customWidth="1"/>
    <col min="12822" max="12822" width="7.6640625" style="108" customWidth="1"/>
    <col min="12823" max="13059" width="8.88671875" style="108"/>
    <col min="13060" max="13060" width="4.88671875" style="108" customWidth="1"/>
    <col min="13061" max="13061" width="17.88671875" style="108" customWidth="1"/>
    <col min="13062" max="13062" width="15.88671875" style="108" customWidth="1"/>
    <col min="13063" max="13063" width="17.109375" style="108" bestFit="1" customWidth="1"/>
    <col min="13064" max="13064" width="17.88671875" style="108" customWidth="1"/>
    <col min="13065" max="13065" width="3.44140625" style="108" customWidth="1"/>
    <col min="13066" max="13066" width="4.88671875" style="108" customWidth="1"/>
    <col min="13067" max="13067" width="7.6640625" style="108" customWidth="1"/>
    <col min="13068" max="13068" width="15.109375" style="108" bestFit="1" customWidth="1"/>
    <col min="13069" max="13069" width="7.6640625" style="108" customWidth="1"/>
    <col min="13070" max="13070" width="3.44140625" style="108" customWidth="1"/>
    <col min="13071" max="13071" width="4.88671875" style="108" customWidth="1"/>
    <col min="13072" max="13072" width="18.44140625" style="108" customWidth="1"/>
    <col min="13073" max="13073" width="2.88671875" style="108" customWidth="1"/>
    <col min="13074" max="13074" width="18.44140625" style="108" customWidth="1"/>
    <col min="13075" max="13075" width="2.88671875" style="108" customWidth="1"/>
    <col min="13076" max="13076" width="7.6640625" style="108" customWidth="1"/>
    <col min="13077" max="13077" width="19.88671875" style="108" customWidth="1"/>
    <col min="13078" max="13078" width="7.6640625" style="108" customWidth="1"/>
    <col min="13079" max="13315" width="8.88671875" style="108"/>
    <col min="13316" max="13316" width="4.88671875" style="108" customWidth="1"/>
    <col min="13317" max="13317" width="17.88671875" style="108" customWidth="1"/>
    <col min="13318" max="13318" width="15.88671875" style="108" customWidth="1"/>
    <col min="13319" max="13319" width="17.109375" style="108" bestFit="1" customWidth="1"/>
    <col min="13320" max="13320" width="17.88671875" style="108" customWidth="1"/>
    <col min="13321" max="13321" width="3.44140625" style="108" customWidth="1"/>
    <col min="13322" max="13322" width="4.88671875" style="108" customWidth="1"/>
    <col min="13323" max="13323" width="7.6640625" style="108" customWidth="1"/>
    <col min="13324" max="13324" width="15.109375" style="108" bestFit="1" customWidth="1"/>
    <col min="13325" max="13325" width="7.6640625" style="108" customWidth="1"/>
    <col min="13326" max="13326" width="3.44140625" style="108" customWidth="1"/>
    <col min="13327" max="13327" width="4.88671875" style="108" customWidth="1"/>
    <col min="13328" max="13328" width="18.44140625" style="108" customWidth="1"/>
    <col min="13329" max="13329" width="2.88671875" style="108" customWidth="1"/>
    <col min="13330" max="13330" width="18.44140625" style="108" customWidth="1"/>
    <col min="13331" max="13331" width="2.88671875" style="108" customWidth="1"/>
    <col min="13332" max="13332" width="7.6640625" style="108" customWidth="1"/>
    <col min="13333" max="13333" width="19.88671875" style="108" customWidth="1"/>
    <col min="13334" max="13334" width="7.6640625" style="108" customWidth="1"/>
    <col min="13335" max="13571" width="8.88671875" style="108"/>
    <col min="13572" max="13572" width="4.88671875" style="108" customWidth="1"/>
    <col min="13573" max="13573" width="17.88671875" style="108" customWidth="1"/>
    <col min="13574" max="13574" width="15.88671875" style="108" customWidth="1"/>
    <col min="13575" max="13575" width="17.109375" style="108" bestFit="1" customWidth="1"/>
    <col min="13576" max="13576" width="17.88671875" style="108" customWidth="1"/>
    <col min="13577" max="13577" width="3.44140625" style="108" customWidth="1"/>
    <col min="13578" max="13578" width="4.88671875" style="108" customWidth="1"/>
    <col min="13579" max="13579" width="7.6640625" style="108" customWidth="1"/>
    <col min="13580" max="13580" width="15.109375" style="108" bestFit="1" customWidth="1"/>
    <col min="13581" max="13581" width="7.6640625" style="108" customWidth="1"/>
    <col min="13582" max="13582" width="3.44140625" style="108" customWidth="1"/>
    <col min="13583" max="13583" width="4.88671875" style="108" customWidth="1"/>
    <col min="13584" max="13584" width="18.44140625" style="108" customWidth="1"/>
    <col min="13585" max="13585" width="2.88671875" style="108" customWidth="1"/>
    <col min="13586" max="13586" width="18.44140625" style="108" customWidth="1"/>
    <col min="13587" max="13587" width="2.88671875" style="108" customWidth="1"/>
    <col min="13588" max="13588" width="7.6640625" style="108" customWidth="1"/>
    <col min="13589" max="13589" width="19.88671875" style="108" customWidth="1"/>
    <col min="13590" max="13590" width="7.6640625" style="108" customWidth="1"/>
    <col min="13591" max="13827" width="8.88671875" style="108"/>
    <col min="13828" max="13828" width="4.88671875" style="108" customWidth="1"/>
    <col min="13829" max="13829" width="17.88671875" style="108" customWidth="1"/>
    <col min="13830" max="13830" width="15.88671875" style="108" customWidth="1"/>
    <col min="13831" max="13831" width="17.109375" style="108" bestFit="1" customWidth="1"/>
    <col min="13832" max="13832" width="17.88671875" style="108" customWidth="1"/>
    <col min="13833" max="13833" width="3.44140625" style="108" customWidth="1"/>
    <col min="13834" max="13834" width="4.88671875" style="108" customWidth="1"/>
    <col min="13835" max="13835" width="7.6640625" style="108" customWidth="1"/>
    <col min="13836" max="13836" width="15.109375" style="108" bestFit="1" customWidth="1"/>
    <col min="13837" max="13837" width="7.6640625" style="108" customWidth="1"/>
    <col min="13838" max="13838" width="3.44140625" style="108" customWidth="1"/>
    <col min="13839" max="13839" width="4.88671875" style="108" customWidth="1"/>
    <col min="13840" max="13840" width="18.44140625" style="108" customWidth="1"/>
    <col min="13841" max="13841" width="2.88671875" style="108" customWidth="1"/>
    <col min="13842" max="13842" width="18.44140625" style="108" customWidth="1"/>
    <col min="13843" max="13843" width="2.88671875" style="108" customWidth="1"/>
    <col min="13844" max="13844" width="7.6640625" style="108" customWidth="1"/>
    <col min="13845" max="13845" width="19.88671875" style="108" customWidth="1"/>
    <col min="13846" max="13846" width="7.6640625" style="108" customWidth="1"/>
    <col min="13847" max="14083" width="8.88671875" style="108"/>
    <col min="14084" max="14084" width="4.88671875" style="108" customWidth="1"/>
    <col min="14085" max="14085" width="17.88671875" style="108" customWidth="1"/>
    <col min="14086" max="14086" width="15.88671875" style="108" customWidth="1"/>
    <col min="14087" max="14087" width="17.109375" style="108" bestFit="1" customWidth="1"/>
    <col min="14088" max="14088" width="17.88671875" style="108" customWidth="1"/>
    <col min="14089" max="14089" width="3.44140625" style="108" customWidth="1"/>
    <col min="14090" max="14090" width="4.88671875" style="108" customWidth="1"/>
    <col min="14091" max="14091" width="7.6640625" style="108" customWidth="1"/>
    <col min="14092" max="14092" width="15.109375" style="108" bestFit="1" customWidth="1"/>
    <col min="14093" max="14093" width="7.6640625" style="108" customWidth="1"/>
    <col min="14094" max="14094" width="3.44140625" style="108" customWidth="1"/>
    <col min="14095" max="14095" width="4.88671875" style="108" customWidth="1"/>
    <col min="14096" max="14096" width="18.44140625" style="108" customWidth="1"/>
    <col min="14097" max="14097" width="2.88671875" style="108" customWidth="1"/>
    <col min="14098" max="14098" width="18.44140625" style="108" customWidth="1"/>
    <col min="14099" max="14099" width="2.88671875" style="108" customWidth="1"/>
    <col min="14100" max="14100" width="7.6640625" style="108" customWidth="1"/>
    <col min="14101" max="14101" width="19.88671875" style="108" customWidth="1"/>
    <col min="14102" max="14102" width="7.6640625" style="108" customWidth="1"/>
    <col min="14103" max="14339" width="8.88671875" style="108"/>
    <col min="14340" max="14340" width="4.88671875" style="108" customWidth="1"/>
    <col min="14341" max="14341" width="17.88671875" style="108" customWidth="1"/>
    <col min="14342" max="14342" width="15.88671875" style="108" customWidth="1"/>
    <col min="14343" max="14343" width="17.109375" style="108" bestFit="1" customWidth="1"/>
    <col min="14344" max="14344" width="17.88671875" style="108" customWidth="1"/>
    <col min="14345" max="14345" width="3.44140625" style="108" customWidth="1"/>
    <col min="14346" max="14346" width="4.88671875" style="108" customWidth="1"/>
    <col min="14347" max="14347" width="7.6640625" style="108" customWidth="1"/>
    <col min="14348" max="14348" width="15.109375" style="108" bestFit="1" customWidth="1"/>
    <col min="14349" max="14349" width="7.6640625" style="108" customWidth="1"/>
    <col min="14350" max="14350" width="3.44140625" style="108" customWidth="1"/>
    <col min="14351" max="14351" width="4.88671875" style="108" customWidth="1"/>
    <col min="14352" max="14352" width="18.44140625" style="108" customWidth="1"/>
    <col min="14353" max="14353" width="2.88671875" style="108" customWidth="1"/>
    <col min="14354" max="14354" width="18.44140625" style="108" customWidth="1"/>
    <col min="14355" max="14355" width="2.88671875" style="108" customWidth="1"/>
    <col min="14356" max="14356" width="7.6640625" style="108" customWidth="1"/>
    <col min="14357" max="14357" width="19.88671875" style="108" customWidth="1"/>
    <col min="14358" max="14358" width="7.6640625" style="108" customWidth="1"/>
    <col min="14359" max="14595" width="8.88671875" style="108"/>
    <col min="14596" max="14596" width="4.88671875" style="108" customWidth="1"/>
    <col min="14597" max="14597" width="17.88671875" style="108" customWidth="1"/>
    <col min="14598" max="14598" width="15.88671875" style="108" customWidth="1"/>
    <col min="14599" max="14599" width="17.109375" style="108" bestFit="1" customWidth="1"/>
    <col min="14600" max="14600" width="17.88671875" style="108" customWidth="1"/>
    <col min="14601" max="14601" width="3.44140625" style="108" customWidth="1"/>
    <col min="14602" max="14602" width="4.88671875" style="108" customWidth="1"/>
    <col min="14603" max="14603" width="7.6640625" style="108" customWidth="1"/>
    <col min="14604" max="14604" width="15.109375" style="108" bestFit="1" customWidth="1"/>
    <col min="14605" max="14605" width="7.6640625" style="108" customWidth="1"/>
    <col min="14606" max="14606" width="3.44140625" style="108" customWidth="1"/>
    <col min="14607" max="14607" width="4.88671875" style="108" customWidth="1"/>
    <col min="14608" max="14608" width="18.44140625" style="108" customWidth="1"/>
    <col min="14609" max="14609" width="2.88671875" style="108" customWidth="1"/>
    <col min="14610" max="14610" width="18.44140625" style="108" customWidth="1"/>
    <col min="14611" max="14611" width="2.88671875" style="108" customWidth="1"/>
    <col min="14612" max="14612" width="7.6640625" style="108" customWidth="1"/>
    <col min="14613" max="14613" width="19.88671875" style="108" customWidth="1"/>
    <col min="14614" max="14614" width="7.6640625" style="108" customWidth="1"/>
    <col min="14615" max="14851" width="8.88671875" style="108"/>
    <col min="14852" max="14852" width="4.88671875" style="108" customWidth="1"/>
    <col min="14853" max="14853" width="17.88671875" style="108" customWidth="1"/>
    <col min="14854" max="14854" width="15.88671875" style="108" customWidth="1"/>
    <col min="14855" max="14855" width="17.109375" style="108" bestFit="1" customWidth="1"/>
    <col min="14856" max="14856" width="17.88671875" style="108" customWidth="1"/>
    <col min="14857" max="14857" width="3.44140625" style="108" customWidth="1"/>
    <col min="14858" max="14858" width="4.88671875" style="108" customWidth="1"/>
    <col min="14859" max="14859" width="7.6640625" style="108" customWidth="1"/>
    <col min="14860" max="14860" width="15.109375" style="108" bestFit="1" customWidth="1"/>
    <col min="14861" max="14861" width="7.6640625" style="108" customWidth="1"/>
    <col min="14862" max="14862" width="3.44140625" style="108" customWidth="1"/>
    <col min="14863" max="14863" width="4.88671875" style="108" customWidth="1"/>
    <col min="14864" max="14864" width="18.44140625" style="108" customWidth="1"/>
    <col min="14865" max="14865" width="2.88671875" style="108" customWidth="1"/>
    <col min="14866" max="14866" width="18.44140625" style="108" customWidth="1"/>
    <col min="14867" max="14867" width="2.88671875" style="108" customWidth="1"/>
    <col min="14868" max="14868" width="7.6640625" style="108" customWidth="1"/>
    <col min="14869" max="14869" width="19.88671875" style="108" customWidth="1"/>
    <col min="14870" max="14870" width="7.6640625" style="108" customWidth="1"/>
    <col min="14871" max="15107" width="8.88671875" style="108"/>
    <col min="15108" max="15108" width="4.88671875" style="108" customWidth="1"/>
    <col min="15109" max="15109" width="17.88671875" style="108" customWidth="1"/>
    <col min="15110" max="15110" width="15.88671875" style="108" customWidth="1"/>
    <col min="15111" max="15111" width="17.109375" style="108" bestFit="1" customWidth="1"/>
    <col min="15112" max="15112" width="17.88671875" style="108" customWidth="1"/>
    <col min="15113" max="15113" width="3.44140625" style="108" customWidth="1"/>
    <col min="15114" max="15114" width="4.88671875" style="108" customWidth="1"/>
    <col min="15115" max="15115" width="7.6640625" style="108" customWidth="1"/>
    <col min="15116" max="15116" width="15.109375" style="108" bestFit="1" customWidth="1"/>
    <col min="15117" max="15117" width="7.6640625" style="108" customWidth="1"/>
    <col min="15118" max="15118" width="3.44140625" style="108" customWidth="1"/>
    <col min="15119" max="15119" width="4.88671875" style="108" customWidth="1"/>
    <col min="15120" max="15120" width="18.44140625" style="108" customWidth="1"/>
    <col min="15121" max="15121" width="2.88671875" style="108" customWidth="1"/>
    <col min="15122" max="15122" width="18.44140625" style="108" customWidth="1"/>
    <col min="15123" max="15123" width="2.88671875" style="108" customWidth="1"/>
    <col min="15124" max="15124" width="7.6640625" style="108" customWidth="1"/>
    <col min="15125" max="15125" width="19.88671875" style="108" customWidth="1"/>
    <col min="15126" max="15126" width="7.6640625" style="108" customWidth="1"/>
    <col min="15127" max="15363" width="8.88671875" style="108"/>
    <col min="15364" max="15364" width="4.88671875" style="108" customWidth="1"/>
    <col min="15365" max="15365" width="17.88671875" style="108" customWidth="1"/>
    <col min="15366" max="15366" width="15.88671875" style="108" customWidth="1"/>
    <col min="15367" max="15367" width="17.109375" style="108" bestFit="1" customWidth="1"/>
    <col min="15368" max="15368" width="17.88671875" style="108" customWidth="1"/>
    <col min="15369" max="15369" width="3.44140625" style="108" customWidth="1"/>
    <col min="15370" max="15370" width="4.88671875" style="108" customWidth="1"/>
    <col min="15371" max="15371" width="7.6640625" style="108" customWidth="1"/>
    <col min="15372" max="15372" width="15.109375" style="108" bestFit="1" customWidth="1"/>
    <col min="15373" max="15373" width="7.6640625" style="108" customWidth="1"/>
    <col min="15374" max="15374" width="3.44140625" style="108" customWidth="1"/>
    <col min="15375" max="15375" width="4.88671875" style="108" customWidth="1"/>
    <col min="15376" max="15376" width="18.44140625" style="108" customWidth="1"/>
    <col min="15377" max="15377" width="2.88671875" style="108" customWidth="1"/>
    <col min="15378" max="15378" width="18.44140625" style="108" customWidth="1"/>
    <col min="15379" max="15379" width="2.88671875" style="108" customWidth="1"/>
    <col min="15380" max="15380" width="7.6640625" style="108" customWidth="1"/>
    <col min="15381" max="15381" width="19.88671875" style="108" customWidth="1"/>
    <col min="15382" max="15382" width="7.6640625" style="108" customWidth="1"/>
    <col min="15383" max="15619" width="8.88671875" style="108"/>
    <col min="15620" max="15620" width="4.88671875" style="108" customWidth="1"/>
    <col min="15621" max="15621" width="17.88671875" style="108" customWidth="1"/>
    <col min="15622" max="15622" width="15.88671875" style="108" customWidth="1"/>
    <col min="15623" max="15623" width="17.109375" style="108" bestFit="1" customWidth="1"/>
    <col min="15624" max="15624" width="17.88671875" style="108" customWidth="1"/>
    <col min="15625" max="15625" width="3.44140625" style="108" customWidth="1"/>
    <col min="15626" max="15626" width="4.88671875" style="108" customWidth="1"/>
    <col min="15627" max="15627" width="7.6640625" style="108" customWidth="1"/>
    <col min="15628" max="15628" width="15.109375" style="108" bestFit="1" customWidth="1"/>
    <col min="15629" max="15629" width="7.6640625" style="108" customWidth="1"/>
    <col min="15630" max="15630" width="3.44140625" style="108" customWidth="1"/>
    <col min="15631" max="15631" width="4.88671875" style="108" customWidth="1"/>
    <col min="15632" max="15632" width="18.44140625" style="108" customWidth="1"/>
    <col min="15633" max="15633" width="2.88671875" style="108" customWidth="1"/>
    <col min="15634" max="15634" width="18.44140625" style="108" customWidth="1"/>
    <col min="15635" max="15635" width="2.88671875" style="108" customWidth="1"/>
    <col min="15636" max="15636" width="7.6640625" style="108" customWidth="1"/>
    <col min="15637" max="15637" width="19.88671875" style="108" customWidth="1"/>
    <col min="15638" max="15638" width="7.6640625" style="108" customWidth="1"/>
    <col min="15639" max="15875" width="8.88671875" style="108"/>
    <col min="15876" max="15876" width="4.88671875" style="108" customWidth="1"/>
    <col min="15877" max="15877" width="17.88671875" style="108" customWidth="1"/>
    <col min="15878" max="15878" width="15.88671875" style="108" customWidth="1"/>
    <col min="15879" max="15879" width="17.109375" style="108" bestFit="1" customWidth="1"/>
    <col min="15880" max="15880" width="17.88671875" style="108" customWidth="1"/>
    <col min="15881" max="15881" width="3.44140625" style="108" customWidth="1"/>
    <col min="15882" max="15882" width="4.88671875" style="108" customWidth="1"/>
    <col min="15883" max="15883" width="7.6640625" style="108" customWidth="1"/>
    <col min="15884" max="15884" width="15.109375" style="108" bestFit="1" customWidth="1"/>
    <col min="15885" max="15885" width="7.6640625" style="108" customWidth="1"/>
    <col min="15886" max="15886" width="3.44140625" style="108" customWidth="1"/>
    <col min="15887" max="15887" width="4.88671875" style="108" customWidth="1"/>
    <col min="15888" max="15888" width="18.44140625" style="108" customWidth="1"/>
    <col min="15889" max="15889" width="2.88671875" style="108" customWidth="1"/>
    <col min="15890" max="15890" width="18.44140625" style="108" customWidth="1"/>
    <col min="15891" max="15891" width="2.88671875" style="108" customWidth="1"/>
    <col min="15892" max="15892" width="7.6640625" style="108" customWidth="1"/>
    <col min="15893" max="15893" width="19.88671875" style="108" customWidth="1"/>
    <col min="15894" max="15894" width="7.6640625" style="108" customWidth="1"/>
    <col min="15895" max="16131" width="8.88671875" style="108"/>
    <col min="16132" max="16132" width="4.88671875" style="108" customWidth="1"/>
    <col min="16133" max="16133" width="17.88671875" style="108" customWidth="1"/>
    <col min="16134" max="16134" width="15.88671875" style="108" customWidth="1"/>
    <col min="16135" max="16135" width="17.109375" style="108" bestFit="1" customWidth="1"/>
    <col min="16136" max="16136" width="17.88671875" style="108" customWidth="1"/>
    <col min="16137" max="16137" width="3.44140625" style="108" customWidth="1"/>
    <col min="16138" max="16138" width="4.88671875" style="108" customWidth="1"/>
    <col min="16139" max="16139" width="7.6640625" style="108" customWidth="1"/>
    <col min="16140" max="16140" width="15.109375" style="108" bestFit="1" customWidth="1"/>
    <col min="16141" max="16141" width="7.6640625" style="108" customWidth="1"/>
    <col min="16142" max="16142" width="3.44140625" style="108" customWidth="1"/>
    <col min="16143" max="16143" width="4.88671875" style="108" customWidth="1"/>
    <col min="16144" max="16144" width="18.44140625" style="108" customWidth="1"/>
    <col min="16145" max="16145" width="2.88671875" style="108" customWidth="1"/>
    <col min="16146" max="16146" width="18.44140625" style="108" customWidth="1"/>
    <col min="16147" max="16147" width="2.88671875" style="108" customWidth="1"/>
    <col min="16148" max="16148" width="7.6640625" style="108" customWidth="1"/>
    <col min="16149" max="16149" width="19.88671875" style="108" customWidth="1"/>
    <col min="16150" max="16150" width="7.6640625" style="108" customWidth="1"/>
    <col min="16151" max="16384" width="8.88671875" style="108"/>
  </cols>
  <sheetData>
    <row r="1" spans="1:29" s="107" customFormat="1" ht="42" customHeight="1" x14ac:dyDescent="0.3">
      <c r="A1" s="131"/>
      <c r="B1" s="132" t="s">
        <v>152</v>
      </c>
      <c r="C1" s="132"/>
      <c r="D1" s="387" t="s">
        <v>151</v>
      </c>
      <c r="E1" s="388"/>
      <c r="F1" s="133"/>
      <c r="G1" s="131"/>
      <c r="H1" s="123"/>
      <c r="I1" s="123"/>
      <c r="J1" s="383"/>
      <c r="K1" s="383"/>
      <c r="L1" s="383"/>
      <c r="M1" s="383"/>
      <c r="N1" s="383"/>
      <c r="O1" s="105"/>
      <c r="P1" s="105"/>
      <c r="Q1" s="105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12.75" customHeight="1" x14ac:dyDescent="0.3">
      <c r="A2" s="131"/>
      <c r="B2" s="134"/>
      <c r="C2" s="134"/>
      <c r="D2" s="135"/>
      <c r="E2" s="136"/>
      <c r="F2" s="135"/>
      <c r="G2" s="137"/>
      <c r="H2" s="124"/>
      <c r="I2" s="124"/>
      <c r="N2" s="128"/>
      <c r="O2" s="128"/>
      <c r="P2" s="128"/>
      <c r="Q2" s="128"/>
    </row>
    <row r="3" spans="1:29" ht="33.9" customHeight="1" thickBot="1" x14ac:dyDescent="0.35">
      <c r="A3" s="131"/>
      <c r="B3" s="137"/>
      <c r="C3" s="135"/>
      <c r="D3" s="135"/>
      <c r="E3" s="135"/>
      <c r="F3" s="389" t="s">
        <v>134</v>
      </c>
      <c r="G3" s="390"/>
      <c r="H3" s="390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</row>
    <row r="4" spans="1:29" s="110" customFormat="1" ht="45" customHeight="1" thickBot="1" x14ac:dyDescent="0.35">
      <c r="A4" s="131"/>
      <c r="B4" s="141" t="s">
        <v>123</v>
      </c>
      <c r="C4" s="296" t="s">
        <v>118</v>
      </c>
      <c r="D4" s="198" t="s">
        <v>124</v>
      </c>
      <c r="E4" s="199" t="s">
        <v>121</v>
      </c>
      <c r="F4" s="198" t="s">
        <v>125</v>
      </c>
      <c r="G4" s="200" t="s">
        <v>126</v>
      </c>
      <c r="H4" s="200" t="s">
        <v>149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</row>
    <row r="5" spans="1:29" s="112" customFormat="1" ht="36" customHeight="1" thickTop="1" x14ac:dyDescent="0.3">
      <c r="A5" s="138">
        <v>1</v>
      </c>
      <c r="B5" s="244" t="s">
        <v>168</v>
      </c>
      <c r="C5" s="381" t="s">
        <v>173</v>
      </c>
      <c r="D5" s="267" t="s">
        <v>181</v>
      </c>
      <c r="E5" s="236" t="s">
        <v>191</v>
      </c>
      <c r="F5" s="237" t="s">
        <v>202</v>
      </c>
      <c r="G5" s="238" t="s">
        <v>156</v>
      </c>
      <c r="H5" s="238" t="s">
        <v>143</v>
      </c>
      <c r="I5" s="125"/>
      <c r="J5" s="126"/>
      <c r="K5" s="125"/>
      <c r="L5" s="125"/>
      <c r="M5" s="125"/>
      <c r="N5" s="127"/>
      <c r="O5" s="125"/>
      <c r="P5" s="125"/>
      <c r="Q5" s="125"/>
      <c r="R5" s="125"/>
      <c r="S5" s="125"/>
      <c r="T5" s="125"/>
      <c r="U5" s="125"/>
      <c r="V5" s="119"/>
      <c r="W5" s="125"/>
      <c r="X5" s="125"/>
      <c r="Y5" s="125"/>
      <c r="Z5" s="125"/>
      <c r="AA5" s="125"/>
      <c r="AB5" s="125"/>
      <c r="AC5" s="125"/>
    </row>
    <row r="6" spans="1:29" s="112" customFormat="1" ht="36" customHeight="1" x14ac:dyDescent="0.3">
      <c r="A6" s="138">
        <v>2</v>
      </c>
      <c r="B6" s="293" t="s">
        <v>167</v>
      </c>
      <c r="C6" s="297" t="s">
        <v>174</v>
      </c>
      <c r="D6" s="268" t="s">
        <v>186</v>
      </c>
      <c r="E6" s="240" t="s">
        <v>192</v>
      </c>
      <c r="F6" s="241" t="s">
        <v>137</v>
      </c>
      <c r="G6" s="242" t="s">
        <v>205</v>
      </c>
      <c r="H6" s="242" t="s">
        <v>153</v>
      </c>
      <c r="I6" s="125"/>
      <c r="J6" s="126"/>
      <c r="K6" s="125"/>
      <c r="L6" s="125"/>
      <c r="M6" s="125"/>
      <c r="N6" s="126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</row>
    <row r="7" spans="1:29" s="112" customFormat="1" ht="36" customHeight="1" x14ac:dyDescent="0.3">
      <c r="A7" s="138">
        <v>3</v>
      </c>
      <c r="B7" s="293" t="s">
        <v>169</v>
      </c>
      <c r="C7" s="292" t="s">
        <v>175</v>
      </c>
      <c r="D7" s="268" t="s">
        <v>182</v>
      </c>
      <c r="E7" s="243" t="s">
        <v>200</v>
      </c>
      <c r="F7" s="239" t="s">
        <v>203</v>
      </c>
      <c r="G7" s="242" t="s">
        <v>147</v>
      </c>
      <c r="H7" s="242" t="s">
        <v>157</v>
      </c>
      <c r="I7" s="125"/>
      <c r="J7" s="126"/>
      <c r="K7" s="125"/>
      <c r="L7" s="125"/>
      <c r="M7" s="125"/>
      <c r="N7" s="126"/>
      <c r="O7" s="125"/>
      <c r="P7" s="125"/>
      <c r="Q7" s="125"/>
      <c r="R7" s="125"/>
      <c r="S7" s="119"/>
      <c r="T7" s="125"/>
      <c r="U7" s="125"/>
      <c r="V7" s="119"/>
      <c r="W7" s="125"/>
      <c r="X7" s="125"/>
      <c r="Y7" s="125"/>
      <c r="Z7" s="125"/>
      <c r="AA7" s="125"/>
      <c r="AB7" s="125"/>
      <c r="AC7" s="125"/>
    </row>
    <row r="8" spans="1:29" s="112" customFormat="1" ht="36" customHeight="1" x14ac:dyDescent="0.3">
      <c r="A8" s="138">
        <v>4</v>
      </c>
      <c r="B8" s="293" t="s">
        <v>170</v>
      </c>
      <c r="C8" s="298" t="s">
        <v>176</v>
      </c>
      <c r="D8" s="240" t="s">
        <v>183</v>
      </c>
      <c r="E8" s="245" t="s">
        <v>193</v>
      </c>
      <c r="F8" s="239" t="s">
        <v>204</v>
      </c>
      <c r="G8" s="242" t="s">
        <v>55</v>
      </c>
      <c r="H8" s="242" t="s">
        <v>155</v>
      </c>
      <c r="I8" s="125"/>
      <c r="J8" s="126"/>
      <c r="K8" s="125"/>
      <c r="L8" s="125"/>
      <c r="M8" s="125"/>
      <c r="N8" s="126"/>
      <c r="O8" s="125"/>
      <c r="P8" s="125"/>
      <c r="Q8" s="125"/>
      <c r="R8" s="119"/>
      <c r="S8" s="125"/>
      <c r="T8" s="125"/>
      <c r="U8" s="125"/>
      <c r="V8" s="119"/>
      <c r="W8" s="119"/>
      <c r="X8" s="125"/>
      <c r="Y8" s="125"/>
      <c r="Z8" s="119"/>
      <c r="AA8" s="125"/>
      <c r="AB8" s="125"/>
      <c r="AC8" s="125"/>
    </row>
    <row r="9" spans="1:29" s="112" customFormat="1" ht="36" customHeight="1" x14ac:dyDescent="0.3">
      <c r="A9" s="138">
        <v>5</v>
      </c>
      <c r="B9" s="294" t="s">
        <v>171</v>
      </c>
      <c r="C9" s="299" t="s">
        <v>177</v>
      </c>
      <c r="D9" s="240" t="s">
        <v>184</v>
      </c>
      <c r="E9" s="246" t="s">
        <v>194</v>
      </c>
      <c r="F9" s="239" t="s">
        <v>159</v>
      </c>
      <c r="G9" s="242" t="s">
        <v>162</v>
      </c>
      <c r="H9" s="242" t="s">
        <v>164</v>
      </c>
      <c r="I9" s="125"/>
      <c r="J9" s="126"/>
      <c r="K9" s="125"/>
      <c r="L9" s="125"/>
      <c r="M9" s="125"/>
      <c r="N9" s="125"/>
      <c r="O9" s="125"/>
      <c r="P9" s="125"/>
      <c r="Q9" s="125"/>
      <c r="R9" s="127"/>
      <c r="S9" s="119"/>
      <c r="T9" s="125"/>
      <c r="U9" s="125"/>
      <c r="V9" s="125"/>
      <c r="W9" s="125"/>
      <c r="X9" s="125"/>
      <c r="Y9" s="125"/>
      <c r="Z9" s="119"/>
      <c r="AA9" s="119"/>
      <c r="AB9" s="125"/>
      <c r="AC9" s="125"/>
    </row>
    <row r="10" spans="1:29" s="112" customFormat="1" ht="36" customHeight="1" x14ac:dyDescent="0.3">
      <c r="A10" s="138">
        <v>6</v>
      </c>
      <c r="B10" s="293" t="s">
        <v>172</v>
      </c>
      <c r="C10" s="265" t="s">
        <v>187</v>
      </c>
      <c r="D10" s="243" t="s">
        <v>185</v>
      </c>
      <c r="E10" s="245" t="s">
        <v>195</v>
      </c>
      <c r="F10" s="239" t="s">
        <v>160</v>
      </c>
      <c r="G10" s="242" t="s">
        <v>163</v>
      </c>
      <c r="H10" s="242" t="s">
        <v>165</v>
      </c>
      <c r="I10" s="125"/>
      <c r="J10" s="126"/>
      <c r="K10" s="125"/>
      <c r="L10" s="125"/>
      <c r="M10" s="125"/>
      <c r="N10" s="126"/>
      <c r="O10" s="125"/>
      <c r="P10" s="125"/>
      <c r="Q10" s="125"/>
      <c r="R10" s="125"/>
      <c r="S10" s="119"/>
      <c r="T10" s="125"/>
      <c r="U10" s="125"/>
      <c r="V10" s="125"/>
      <c r="W10" s="125"/>
      <c r="X10" s="125"/>
      <c r="Y10" s="125"/>
      <c r="Z10" s="119"/>
      <c r="AA10" s="119"/>
      <c r="AB10" s="125"/>
      <c r="AC10" s="125"/>
    </row>
    <row r="11" spans="1:29" s="112" customFormat="1" ht="36" customHeight="1" x14ac:dyDescent="0.3">
      <c r="A11" s="138">
        <v>7</v>
      </c>
      <c r="B11" s="295"/>
      <c r="C11" s="297" t="s">
        <v>178</v>
      </c>
      <c r="D11" s="240" t="s">
        <v>188</v>
      </c>
      <c r="E11" s="247" t="s">
        <v>196</v>
      </c>
      <c r="F11" s="239" t="s">
        <v>161</v>
      </c>
      <c r="G11" s="242"/>
      <c r="H11" s="242"/>
      <c r="I11" s="125"/>
      <c r="J11" s="126"/>
      <c r="K11" s="125"/>
      <c r="L11" s="125"/>
      <c r="M11" s="125"/>
      <c r="N11" s="126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</row>
    <row r="12" spans="1:29" s="112" customFormat="1" ht="36" customHeight="1" x14ac:dyDescent="0.3">
      <c r="A12" s="138">
        <v>8</v>
      </c>
      <c r="B12" s="295"/>
      <c r="C12" s="291" t="s">
        <v>179</v>
      </c>
      <c r="D12" s="240" t="s">
        <v>189</v>
      </c>
      <c r="E12" s="245" t="s">
        <v>197</v>
      </c>
      <c r="F12" s="239"/>
      <c r="G12" s="249"/>
      <c r="H12" s="249"/>
      <c r="I12" s="130"/>
      <c r="J12" s="126"/>
      <c r="K12" s="125"/>
      <c r="L12" s="125"/>
      <c r="M12" s="125"/>
      <c r="N12" s="126"/>
      <c r="O12" s="125"/>
      <c r="P12" s="125"/>
      <c r="Q12" s="125"/>
      <c r="R12" s="119"/>
      <c r="S12" s="119"/>
      <c r="T12" s="125"/>
      <c r="U12" s="125"/>
      <c r="V12" s="125"/>
      <c r="W12" s="119"/>
      <c r="X12" s="125"/>
      <c r="Y12" s="125"/>
      <c r="Z12" s="125"/>
      <c r="AA12" s="125"/>
      <c r="AB12" s="125"/>
      <c r="AC12" s="125"/>
    </row>
    <row r="13" spans="1:29" s="112" customFormat="1" ht="36" customHeight="1" x14ac:dyDescent="0.3">
      <c r="A13" s="138">
        <v>9</v>
      </c>
      <c r="B13" s="250"/>
      <c r="C13" s="292" t="s">
        <v>180</v>
      </c>
      <c r="D13" s="248" t="s">
        <v>190</v>
      </c>
      <c r="E13" s="251" t="s">
        <v>198</v>
      </c>
      <c r="F13" s="243"/>
      <c r="G13" s="249"/>
      <c r="H13" s="249"/>
      <c r="I13" s="130"/>
      <c r="J13" s="126"/>
      <c r="K13" s="125"/>
      <c r="L13" s="125"/>
      <c r="M13" s="125"/>
      <c r="N13" s="127"/>
      <c r="O13" s="125"/>
      <c r="P13" s="125"/>
      <c r="Q13" s="125"/>
      <c r="R13" s="125"/>
      <c r="S13" s="119"/>
      <c r="T13" s="125"/>
      <c r="U13" s="125"/>
      <c r="V13" s="125"/>
      <c r="W13" s="119"/>
      <c r="X13" s="125"/>
      <c r="Y13" s="125"/>
      <c r="Z13" s="125"/>
      <c r="AA13" s="119"/>
      <c r="AB13" s="125"/>
      <c r="AC13" s="125"/>
    </row>
    <row r="14" spans="1:29" s="112" customFormat="1" ht="36" customHeight="1" thickBot="1" x14ac:dyDescent="0.35">
      <c r="A14" s="138">
        <v>10</v>
      </c>
      <c r="B14" s="252"/>
      <c r="C14" s="240"/>
      <c r="D14" s="240"/>
      <c r="E14" s="254" t="s">
        <v>199</v>
      </c>
      <c r="F14" s="255"/>
      <c r="G14" s="256"/>
      <c r="H14" s="256"/>
      <c r="I14" s="130"/>
      <c r="J14" s="127"/>
      <c r="K14" s="125"/>
      <c r="L14" s="125"/>
      <c r="M14" s="125"/>
      <c r="N14" s="119"/>
      <c r="O14" s="116"/>
      <c r="P14" s="116"/>
      <c r="Q14" s="116"/>
      <c r="R14" s="125"/>
      <c r="S14" s="125"/>
      <c r="T14" s="125"/>
      <c r="U14" s="125"/>
      <c r="V14" s="125"/>
      <c r="W14" s="125"/>
      <c r="X14" s="125"/>
      <c r="Y14" s="125"/>
      <c r="Z14" s="119"/>
      <c r="AA14" s="119"/>
      <c r="AB14" s="119"/>
      <c r="AC14" s="119"/>
    </row>
    <row r="15" spans="1:29" s="113" customFormat="1" ht="36" customHeight="1" thickBot="1" x14ac:dyDescent="0.35">
      <c r="A15" s="139"/>
      <c r="B15" s="136"/>
      <c r="C15" s="253"/>
      <c r="D15" s="254"/>
      <c r="E15" s="136"/>
      <c r="F15" s="140"/>
      <c r="G15" s="201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25"/>
      <c r="S15" s="125"/>
      <c r="T15" s="125"/>
      <c r="U15" s="125"/>
      <c r="V15" s="130"/>
      <c r="W15" s="125"/>
      <c r="X15" s="125"/>
      <c r="Y15" s="125"/>
      <c r="Z15" s="118"/>
      <c r="AA15" s="118"/>
      <c r="AB15" s="118"/>
      <c r="AC15" s="118"/>
    </row>
    <row r="16" spans="1:29" s="113" customFormat="1" ht="36" customHeight="1" thickBot="1" x14ac:dyDescent="0.35">
      <c r="A16" s="138"/>
      <c r="B16" s="135"/>
      <c r="C16" s="135"/>
      <c r="D16" s="135"/>
      <c r="E16" s="135"/>
      <c r="F16" s="135"/>
      <c r="G16" s="135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05"/>
      <c r="S16" s="105"/>
      <c r="T16" s="105"/>
      <c r="U16" s="105"/>
      <c r="V16" s="105"/>
      <c r="W16" s="118"/>
      <c r="X16" s="118"/>
      <c r="Y16" s="118"/>
      <c r="Z16" s="105"/>
      <c r="AA16" s="118"/>
      <c r="AB16" s="118"/>
      <c r="AC16" s="118"/>
    </row>
    <row r="17" spans="1:29" s="113" customFormat="1" ht="45" customHeight="1" thickBot="1" x14ac:dyDescent="0.35">
      <c r="A17" s="138"/>
      <c r="B17" s="141" t="s">
        <v>47</v>
      </c>
      <c r="C17" s="142" t="s">
        <v>127</v>
      </c>
      <c r="D17" s="143" t="s">
        <v>128</v>
      </c>
      <c r="E17" s="135"/>
      <c r="F17" s="137"/>
      <c r="G17" s="137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</row>
    <row r="18" spans="1:29" s="110" customFormat="1" ht="36" customHeight="1" thickTop="1" x14ac:dyDescent="0.3">
      <c r="A18" s="138">
        <v>1</v>
      </c>
      <c r="B18" s="257" t="s">
        <v>144</v>
      </c>
      <c r="C18" s="258" t="s">
        <v>206</v>
      </c>
      <c r="D18" s="257" t="s">
        <v>214</v>
      </c>
      <c r="E18" s="135"/>
      <c r="F18" s="135"/>
      <c r="G18" s="14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</row>
    <row r="19" spans="1:29" s="110" customFormat="1" ht="45" customHeight="1" x14ac:dyDescent="0.3">
      <c r="A19" s="138">
        <v>2</v>
      </c>
      <c r="B19" s="259" t="s">
        <v>146</v>
      </c>
      <c r="C19" s="243" t="s">
        <v>207</v>
      </c>
      <c r="D19" s="237" t="s">
        <v>168</v>
      </c>
      <c r="E19" s="135"/>
      <c r="F19" s="135"/>
      <c r="G19" s="144"/>
      <c r="H19" s="129"/>
      <c r="I19" s="129"/>
      <c r="J19" s="129"/>
      <c r="K19" s="129"/>
      <c r="L19" s="129"/>
      <c r="M19" s="129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</row>
    <row r="20" spans="1:29" s="112" customFormat="1" ht="36" customHeight="1" x14ac:dyDescent="0.3">
      <c r="A20" s="138">
        <v>3</v>
      </c>
      <c r="B20" s="239" t="s">
        <v>139</v>
      </c>
      <c r="C20" s="243" t="s">
        <v>208</v>
      </c>
      <c r="D20" s="243" t="s">
        <v>215</v>
      </c>
      <c r="E20" s="135"/>
      <c r="F20" s="135"/>
      <c r="G20" s="144"/>
      <c r="H20" s="125"/>
      <c r="I20" s="125"/>
      <c r="J20" s="127"/>
      <c r="K20" s="125"/>
      <c r="L20" s="125"/>
      <c r="M20" s="125"/>
      <c r="N20" s="119"/>
      <c r="O20" s="119"/>
      <c r="P20" s="119"/>
      <c r="Q20" s="119"/>
      <c r="R20" s="115"/>
      <c r="S20" s="119"/>
      <c r="T20" s="119"/>
      <c r="U20" s="119"/>
      <c r="V20" s="115"/>
      <c r="W20" s="116"/>
      <c r="X20" s="117"/>
      <c r="Y20" s="119"/>
    </row>
    <row r="21" spans="1:29" s="112" customFormat="1" ht="36" customHeight="1" x14ac:dyDescent="0.3">
      <c r="A21" s="138">
        <v>4</v>
      </c>
      <c r="B21" s="243" t="s">
        <v>145</v>
      </c>
      <c r="C21" s="243" t="s">
        <v>209</v>
      </c>
      <c r="D21" s="243" t="s">
        <v>216</v>
      </c>
      <c r="E21" s="135"/>
      <c r="F21" s="135"/>
      <c r="G21" s="144"/>
      <c r="H21" s="125"/>
      <c r="I21" s="125"/>
      <c r="J21" s="127"/>
      <c r="K21" s="125"/>
      <c r="L21" s="125"/>
      <c r="M21" s="125"/>
      <c r="N21" s="119"/>
      <c r="O21" s="119"/>
      <c r="P21" s="119"/>
      <c r="Q21" s="119"/>
      <c r="R21" s="115"/>
      <c r="S21" s="119"/>
      <c r="T21" s="119"/>
      <c r="U21" s="119"/>
      <c r="V21" s="115"/>
      <c r="W21" s="116"/>
      <c r="X21" s="117"/>
      <c r="Y21" s="119"/>
    </row>
    <row r="22" spans="1:29" s="112" customFormat="1" ht="36" customHeight="1" x14ac:dyDescent="0.3">
      <c r="A22" s="138">
        <v>5</v>
      </c>
      <c r="B22" s="243" t="s">
        <v>201</v>
      </c>
      <c r="C22" s="236" t="s">
        <v>210</v>
      </c>
      <c r="D22" s="243" t="s">
        <v>217</v>
      </c>
      <c r="E22" s="135"/>
      <c r="F22" s="135"/>
      <c r="G22" s="144"/>
      <c r="H22" s="125"/>
      <c r="I22" s="125"/>
      <c r="J22" s="127"/>
      <c r="K22" s="125"/>
      <c r="L22" s="125"/>
      <c r="M22" s="125"/>
      <c r="N22" s="119"/>
      <c r="O22" s="119"/>
      <c r="P22" s="119"/>
      <c r="Q22" s="119"/>
      <c r="R22" s="119"/>
      <c r="S22" s="119"/>
      <c r="T22" s="119"/>
      <c r="U22" s="119"/>
      <c r="V22" s="115"/>
      <c r="W22" s="119"/>
      <c r="X22" s="119"/>
      <c r="Y22" s="119"/>
      <c r="Z22" s="115"/>
      <c r="AA22" s="116"/>
      <c r="AB22" s="117"/>
      <c r="AC22" s="119"/>
    </row>
    <row r="23" spans="1:29" s="112" customFormat="1" ht="36" customHeight="1" x14ac:dyDescent="0.3">
      <c r="A23" s="138">
        <v>6</v>
      </c>
      <c r="B23" s="243" t="s">
        <v>138</v>
      </c>
      <c r="C23" s="243" t="s">
        <v>211</v>
      </c>
      <c r="D23" s="243" t="s">
        <v>218</v>
      </c>
      <c r="E23" s="135"/>
      <c r="F23" s="135"/>
      <c r="G23" s="144"/>
      <c r="H23" s="125"/>
      <c r="I23" s="125"/>
      <c r="J23" s="127"/>
      <c r="K23" s="125"/>
      <c r="L23" s="125"/>
      <c r="M23" s="125"/>
      <c r="N23" s="119"/>
      <c r="O23" s="119"/>
      <c r="P23" s="119"/>
      <c r="Q23" s="119"/>
      <c r="R23" s="119"/>
      <c r="S23" s="119"/>
      <c r="T23" s="119"/>
      <c r="U23" s="119"/>
      <c r="V23" s="115"/>
      <c r="W23" s="119"/>
      <c r="X23" s="119"/>
      <c r="Y23" s="119"/>
      <c r="Z23" s="115"/>
      <c r="AA23" s="116"/>
      <c r="AB23" s="117"/>
      <c r="AC23" s="119"/>
    </row>
    <row r="24" spans="1:29" s="112" customFormat="1" ht="36" customHeight="1" x14ac:dyDescent="0.3">
      <c r="A24" s="138">
        <v>7</v>
      </c>
      <c r="B24" s="243" t="s">
        <v>141</v>
      </c>
      <c r="C24" s="260" t="s">
        <v>33</v>
      </c>
      <c r="D24" s="243" t="s">
        <v>219</v>
      </c>
      <c r="E24" s="135"/>
      <c r="F24" s="135"/>
      <c r="G24" s="144"/>
      <c r="H24" s="125"/>
      <c r="I24" s="125"/>
      <c r="J24" s="119"/>
      <c r="K24" s="125"/>
      <c r="L24" s="125"/>
      <c r="M24" s="125"/>
      <c r="N24" s="119"/>
      <c r="O24" s="119"/>
      <c r="P24" s="119"/>
      <c r="Q24" s="119"/>
      <c r="R24" s="119"/>
      <c r="S24" s="119"/>
      <c r="T24" s="119"/>
      <c r="U24" s="119"/>
      <c r="V24" s="115"/>
      <c r="W24" s="119"/>
      <c r="X24" s="119"/>
      <c r="Y24" s="119"/>
      <c r="Z24" s="115"/>
      <c r="AA24" s="116"/>
      <c r="AB24" s="117"/>
      <c r="AC24" s="119"/>
    </row>
    <row r="25" spans="1:29" s="112" customFormat="1" ht="36" customHeight="1" x14ac:dyDescent="0.3">
      <c r="A25" s="138">
        <v>8</v>
      </c>
      <c r="B25" s="243" t="s">
        <v>150</v>
      </c>
      <c r="C25" s="243" t="s">
        <v>212</v>
      </c>
      <c r="D25" s="243" t="s">
        <v>220</v>
      </c>
      <c r="E25" s="135"/>
      <c r="F25" s="135"/>
      <c r="G25" s="144"/>
      <c r="H25" s="125"/>
      <c r="I25" s="125"/>
      <c r="J25" s="127"/>
      <c r="K25" s="125"/>
      <c r="L25" s="125"/>
      <c r="M25" s="125"/>
      <c r="N25" s="119"/>
      <c r="O25" s="119"/>
      <c r="P25" s="119"/>
      <c r="Q25" s="119"/>
      <c r="R25" s="386"/>
      <c r="S25" s="386"/>
      <c r="T25" s="386"/>
      <c r="U25" s="386"/>
      <c r="V25" s="119"/>
      <c r="W25" s="119"/>
      <c r="X25" s="119"/>
      <c r="Y25" s="119"/>
      <c r="Z25" s="115"/>
      <c r="AA25" s="116"/>
      <c r="AB25" s="117"/>
      <c r="AC25" s="119"/>
    </row>
    <row r="26" spans="1:29" s="112" customFormat="1" ht="36" customHeight="1" x14ac:dyDescent="0.3">
      <c r="A26" s="138">
        <v>9</v>
      </c>
      <c r="B26" s="243" t="s">
        <v>140</v>
      </c>
      <c r="C26" s="243" t="s">
        <v>213</v>
      </c>
      <c r="D26" s="261"/>
      <c r="E26" s="135"/>
      <c r="F26" s="135"/>
      <c r="G26" s="144"/>
      <c r="H26" s="125"/>
      <c r="I26" s="125"/>
      <c r="J26" s="127"/>
      <c r="K26" s="125"/>
      <c r="L26" s="125"/>
      <c r="M26" s="125"/>
      <c r="N26" s="119"/>
      <c r="O26" s="119"/>
      <c r="P26" s="119"/>
      <c r="Q26" s="119"/>
      <c r="R26" s="119"/>
      <c r="S26" s="119"/>
      <c r="T26" s="119"/>
      <c r="U26" s="119"/>
      <c r="V26" s="115"/>
      <c r="W26" s="119"/>
      <c r="X26" s="119"/>
      <c r="Y26" s="119"/>
      <c r="Z26" s="115"/>
      <c r="AA26" s="116"/>
      <c r="AB26" s="117"/>
      <c r="AC26" s="119"/>
    </row>
    <row r="27" spans="1:29" s="112" customFormat="1" ht="36" customHeight="1" thickBot="1" x14ac:dyDescent="0.35">
      <c r="A27" s="138">
        <v>10</v>
      </c>
      <c r="B27" s="263" t="s">
        <v>135</v>
      </c>
      <c r="C27" s="263"/>
      <c r="D27" s="262"/>
      <c r="E27" s="135"/>
      <c r="F27" s="135"/>
      <c r="G27" s="144"/>
      <c r="H27" s="125"/>
      <c r="I27" s="125"/>
      <c r="J27" s="119"/>
      <c r="K27" s="125"/>
      <c r="L27" s="125"/>
      <c r="M27" s="125"/>
      <c r="N27" s="119"/>
      <c r="O27" s="119"/>
      <c r="P27" s="119"/>
      <c r="Q27" s="119"/>
      <c r="R27" s="119"/>
      <c r="S27" s="119"/>
      <c r="T27" s="119"/>
      <c r="U27" s="119"/>
      <c r="V27" s="115"/>
      <c r="W27" s="119"/>
      <c r="X27" s="119"/>
      <c r="Y27" s="119"/>
      <c r="Z27" s="115"/>
      <c r="AA27" s="119"/>
      <c r="AB27" s="119"/>
      <c r="AC27" s="119"/>
    </row>
    <row r="28" spans="1:29" s="112" customFormat="1" ht="36" customHeight="1" x14ac:dyDescent="0.3">
      <c r="A28" s="111"/>
      <c r="B28" s="111"/>
      <c r="C28" s="119"/>
      <c r="D28" s="119"/>
      <c r="E28" s="119"/>
      <c r="F28" s="119"/>
      <c r="G28" s="127"/>
      <c r="H28" s="125"/>
      <c r="I28" s="125"/>
      <c r="J28" s="127"/>
      <c r="K28" s="125"/>
      <c r="L28" s="125"/>
      <c r="M28" s="125"/>
      <c r="N28" s="119"/>
      <c r="O28" s="119"/>
      <c r="P28" s="119"/>
      <c r="Q28" s="119"/>
      <c r="R28" s="119"/>
      <c r="S28" s="119"/>
      <c r="T28" s="119"/>
      <c r="U28" s="119"/>
      <c r="V28" s="115"/>
      <c r="W28" s="119"/>
      <c r="X28" s="119"/>
      <c r="Y28" s="119"/>
      <c r="Z28" s="115"/>
      <c r="AA28" s="119"/>
      <c r="AB28" s="119"/>
      <c r="AC28" s="119"/>
    </row>
    <row r="29" spans="1:29" s="113" customFormat="1" ht="36" customHeight="1" x14ac:dyDescent="0.3"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</row>
    <row r="30" spans="1:29" ht="20.25" customHeight="1" x14ac:dyDescent="0.3"/>
    <row r="31" spans="1:29" ht="20.25" customHeight="1" x14ac:dyDescent="0.3"/>
    <row r="32" spans="1:29" ht="20.25" customHeight="1" x14ac:dyDescent="0.3"/>
    <row r="33" ht="20.25" customHeight="1" x14ac:dyDescent="0.3"/>
    <row r="34" ht="20.25" customHeight="1" x14ac:dyDescent="0.3"/>
    <row r="35" ht="20.25" customHeight="1" x14ac:dyDescent="0.3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H3"/>
  </mergeCells>
  <phoneticPr fontId="2" type="noConversion"/>
  <hyperlinks>
    <hyperlink ref="G4" r:id="rId1" display="MD@" xr:uid="{5487300D-07DA-423A-ADD2-258068487914}"/>
    <hyperlink ref="H4" r:id="rId2" display="MD@" xr:uid="{C2B11792-AB2B-4AAA-8188-BC2E3403EA07}"/>
  </hyperlinks>
  <pageMargins left="0.7" right="0.7" top="0.75" bottom="0.75" header="0.3" footer="0.3"/>
  <pageSetup paperSize="9" scale="48" orientation="landscape" r:id="rId3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Z18"/>
  <sheetViews>
    <sheetView zoomScaleNormal="100" zoomScaleSheetLayoutView="100" zoomScalePageLayoutView="140" workbookViewId="0">
      <pane xSplit="3" topLeftCell="T1" activePane="topRight" state="frozen"/>
      <selection pane="topRight" activeCell="AV13" sqref="AV13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1.6640625" style="2" customWidth="1"/>
    <col min="4" max="4" width="4.6640625" style="2" customWidth="1"/>
    <col min="5" max="5" width="3.33203125" style="2" customWidth="1"/>
    <col min="6" max="7" width="4.6640625" style="2" customWidth="1"/>
    <col min="8" max="8" width="3.33203125" style="2" customWidth="1"/>
    <col min="9" max="10" width="4.6640625" style="2" customWidth="1"/>
    <col min="11" max="11" width="3.33203125" style="2" customWidth="1"/>
    <col min="12" max="13" width="4.6640625" style="2" customWidth="1"/>
    <col min="14" max="14" width="3.33203125" style="2" customWidth="1"/>
    <col min="15" max="16" width="4.6640625" style="2" customWidth="1"/>
    <col min="17" max="17" width="3.33203125" style="2" customWidth="1"/>
    <col min="18" max="19" width="4.6640625" style="2" customWidth="1"/>
    <col min="20" max="20" width="3.33203125" style="2" customWidth="1"/>
    <col min="21" max="22" width="4.6640625" style="2" customWidth="1"/>
    <col min="23" max="23" width="3.33203125" style="2" customWidth="1"/>
    <col min="24" max="25" width="4.6640625" style="2" customWidth="1"/>
    <col min="26" max="26" width="3.33203125" style="2" customWidth="1"/>
    <col min="27" max="28" width="4.6640625" style="2" customWidth="1"/>
    <col min="29" max="29" width="3.33203125" style="2" customWidth="1"/>
    <col min="30" max="31" width="4.6640625" style="2" customWidth="1"/>
    <col min="32" max="32" width="3.33203125" style="2" customWidth="1"/>
    <col min="33" max="34" width="4.6640625" style="2" customWidth="1"/>
    <col min="35" max="35" width="3.33203125" style="2" customWidth="1"/>
    <col min="36" max="37" width="4.6640625" style="2" customWidth="1"/>
    <col min="38" max="38" width="3.33203125" style="2" customWidth="1"/>
    <col min="39" max="40" width="4.6640625" style="2" customWidth="1"/>
    <col min="41" max="41" width="3.33203125" style="2" customWidth="1"/>
    <col min="42" max="43" width="4.6640625" style="2" customWidth="1"/>
    <col min="44" max="44" width="3.33203125" style="2" customWidth="1"/>
    <col min="45" max="46" width="4.6640625" style="2" customWidth="1"/>
    <col min="47" max="47" width="3.33203125" style="2" customWidth="1"/>
    <col min="48" max="49" width="4.6640625" style="2" customWidth="1"/>
    <col min="50" max="50" width="3.33203125" style="2" customWidth="1"/>
    <col min="51" max="52" width="4.6640625" style="2" customWidth="1"/>
    <col min="53" max="53" width="3.33203125" style="2" customWidth="1"/>
    <col min="54" max="55" width="4.6640625" style="2" customWidth="1"/>
    <col min="56" max="56" width="3.33203125" style="2" customWidth="1"/>
    <col min="57" max="57" width="4.6640625" style="2" customWidth="1"/>
    <col min="58" max="58" width="4.6640625" style="2" hidden="1" customWidth="1"/>
    <col min="59" max="59" width="3.33203125" style="2" hidden="1" customWidth="1"/>
    <col min="60" max="61" width="4.6640625" style="2" hidden="1" customWidth="1"/>
    <col min="62" max="62" width="3.21875" style="2" hidden="1" customWidth="1"/>
    <col min="63" max="63" width="4.44140625" style="2" hidden="1" customWidth="1"/>
    <col min="64" max="64" width="4.6640625" style="2" hidden="1" customWidth="1"/>
    <col min="65" max="65" width="3.21875" style="2" hidden="1" customWidth="1"/>
    <col min="66" max="66" width="4.44140625" style="2" hidden="1" customWidth="1"/>
    <col min="67" max="67" width="4.6640625" style="2" hidden="1" customWidth="1"/>
    <col min="68" max="68" width="3.21875" style="2" hidden="1" customWidth="1"/>
    <col min="69" max="69" width="4.44140625" style="2" hidden="1" customWidth="1"/>
    <col min="70" max="70" width="4.6640625" style="2" hidden="1" customWidth="1"/>
    <col min="71" max="71" width="3.21875" style="2" hidden="1" customWidth="1"/>
    <col min="72" max="72" width="4.44140625" style="2" hidden="1" customWidth="1"/>
    <col min="73" max="76" width="8.88671875" style="2"/>
    <col min="77" max="77" width="14.109375" style="2" customWidth="1"/>
    <col min="78" max="16384" width="8.88671875" style="2"/>
  </cols>
  <sheetData>
    <row r="1" spans="2:78" s="22" customFormat="1" ht="21" x14ac:dyDescent="0.3">
      <c r="B1" s="21" t="s">
        <v>1</v>
      </c>
    </row>
    <row r="2" spans="2:78" s="22" customFormat="1" ht="21" x14ac:dyDescent="0.3">
      <c r="B2" s="21" t="s">
        <v>148</v>
      </c>
      <c r="BX2" s="7"/>
    </row>
    <row r="3" spans="2:78" s="22" customFormat="1" ht="21" x14ac:dyDescent="0.3">
      <c r="B3" s="21"/>
    </row>
    <row r="4" spans="2:78" ht="16.2" thickBot="1" x14ac:dyDescent="0.35">
      <c r="B4" s="48"/>
      <c r="C4" s="48"/>
      <c r="D4" s="48" t="s">
        <v>130</v>
      </c>
      <c r="V4" s="48" t="s">
        <v>131</v>
      </c>
      <c r="AN4" s="48" t="s">
        <v>117</v>
      </c>
      <c r="BF4" s="48" t="s">
        <v>129</v>
      </c>
    </row>
    <row r="5" spans="2:78" ht="48" customHeight="1" thickBot="1" x14ac:dyDescent="0.35">
      <c r="B5" s="401" t="s">
        <v>123</v>
      </c>
      <c r="C5" s="402"/>
      <c r="D5" s="394" t="str">
        <f>C6</f>
        <v>DRAGONS</v>
      </c>
      <c r="E5" s="392"/>
      <c r="F5" s="393"/>
      <c r="G5" s="391" t="str">
        <f>C7</f>
        <v>JALAPENOS</v>
      </c>
      <c r="H5" s="392"/>
      <c r="I5" s="393"/>
      <c r="J5" s="391" t="str">
        <f>C8</f>
        <v>J's</v>
      </c>
      <c r="K5" s="392"/>
      <c r="L5" s="393"/>
      <c r="M5" s="391" t="str">
        <f>C9</f>
        <v>SCAA-Y</v>
      </c>
      <c r="N5" s="392"/>
      <c r="O5" s="393"/>
      <c r="P5" s="391" t="str">
        <f>C10</f>
        <v>SONIC</v>
      </c>
      <c r="Q5" s="392"/>
      <c r="R5" s="392"/>
      <c r="S5" s="391" t="str">
        <f>C11</f>
        <v>SPHINX-A</v>
      </c>
      <c r="T5" s="392"/>
      <c r="U5" s="452"/>
      <c r="V5" s="394" t="str">
        <f>C6</f>
        <v>DRAGONS</v>
      </c>
      <c r="W5" s="392"/>
      <c r="X5" s="393"/>
      <c r="Y5" s="391" t="str">
        <f>C7</f>
        <v>JALAPENOS</v>
      </c>
      <c r="Z5" s="392"/>
      <c r="AA5" s="393"/>
      <c r="AB5" s="391" t="str">
        <f>C8</f>
        <v>J's</v>
      </c>
      <c r="AC5" s="392"/>
      <c r="AD5" s="393"/>
      <c r="AE5" s="391" t="str">
        <f>C9</f>
        <v>SCAA-Y</v>
      </c>
      <c r="AF5" s="392"/>
      <c r="AG5" s="393"/>
      <c r="AH5" s="391" t="str">
        <f>C10</f>
        <v>SONIC</v>
      </c>
      <c r="AI5" s="392"/>
      <c r="AJ5" s="392"/>
      <c r="AK5" s="391" t="str">
        <f>C11</f>
        <v>SPHINX-A</v>
      </c>
      <c r="AL5" s="392"/>
      <c r="AM5" s="452"/>
      <c r="AN5" s="394" t="str">
        <f>C6</f>
        <v>DRAGONS</v>
      </c>
      <c r="AO5" s="392"/>
      <c r="AP5" s="393"/>
      <c r="AQ5" s="391" t="str">
        <f>C7</f>
        <v>JALAPENOS</v>
      </c>
      <c r="AR5" s="392"/>
      <c r="AS5" s="393"/>
      <c r="AT5" s="391" t="str">
        <f>C8</f>
        <v>J's</v>
      </c>
      <c r="AU5" s="392"/>
      <c r="AV5" s="393"/>
      <c r="AW5" s="391" t="str">
        <f>C9</f>
        <v>SCAA-Y</v>
      </c>
      <c r="AX5" s="392"/>
      <c r="AY5" s="393"/>
      <c r="AZ5" s="391" t="str">
        <f>C10</f>
        <v>SONIC</v>
      </c>
      <c r="BA5" s="392"/>
      <c r="BB5" s="392"/>
      <c r="BC5" s="391" t="str">
        <f>C11</f>
        <v>SPHINX-A</v>
      </c>
      <c r="BD5" s="392"/>
      <c r="BE5" s="452"/>
      <c r="BF5" s="394" t="str">
        <f>C6</f>
        <v>DRAGONS</v>
      </c>
      <c r="BG5" s="392"/>
      <c r="BH5" s="393"/>
      <c r="BI5" s="391" t="str">
        <f>C7</f>
        <v>JALAPENOS</v>
      </c>
      <c r="BJ5" s="392"/>
      <c r="BK5" s="393"/>
      <c r="BL5" s="391" t="str">
        <f>C8</f>
        <v>J's</v>
      </c>
      <c r="BM5" s="392"/>
      <c r="BN5" s="393"/>
      <c r="BO5" s="391" t="str">
        <f>C9</f>
        <v>SCAA-Y</v>
      </c>
      <c r="BP5" s="392"/>
      <c r="BQ5" s="393"/>
      <c r="BR5" s="391" t="str">
        <f>C10</f>
        <v>SONIC</v>
      </c>
      <c r="BS5" s="392"/>
      <c r="BT5" s="393"/>
      <c r="BU5" s="269" t="s">
        <v>122</v>
      </c>
      <c r="BV5" s="3" t="s">
        <v>6</v>
      </c>
      <c r="BW5" s="4" t="s">
        <v>4</v>
      </c>
      <c r="BX5" s="5" t="s">
        <v>2</v>
      </c>
      <c r="BY5" s="187" t="s">
        <v>5</v>
      </c>
      <c r="BZ5" s="6" t="s">
        <v>3</v>
      </c>
    </row>
    <row r="6" spans="2:78" ht="21.9" customHeight="1" thickTop="1" x14ac:dyDescent="0.3">
      <c r="B6" s="45">
        <v>1</v>
      </c>
      <c r="C6" s="43" t="s">
        <v>168</v>
      </c>
      <c r="D6" s="24"/>
      <c r="E6" s="19"/>
      <c r="F6" s="25"/>
      <c r="G6" s="311">
        <v>2</v>
      </c>
      <c r="H6" s="313" t="s">
        <v>251</v>
      </c>
      <c r="I6" s="176">
        <v>6</v>
      </c>
      <c r="J6" s="311">
        <v>8</v>
      </c>
      <c r="K6" s="313" t="s">
        <v>251</v>
      </c>
      <c r="L6" s="176">
        <v>7</v>
      </c>
      <c r="M6" s="175">
        <v>0</v>
      </c>
      <c r="N6" s="304" t="s">
        <v>251</v>
      </c>
      <c r="O6" s="176">
        <v>5</v>
      </c>
      <c r="P6" s="175">
        <v>5</v>
      </c>
      <c r="Q6" s="304" t="s">
        <v>251</v>
      </c>
      <c r="R6" s="176">
        <v>4</v>
      </c>
      <c r="S6" s="175">
        <v>17</v>
      </c>
      <c r="T6" s="304" t="s">
        <v>251</v>
      </c>
      <c r="U6" s="176">
        <v>7</v>
      </c>
      <c r="V6" s="24"/>
      <c r="W6" s="19"/>
      <c r="X6" s="25"/>
      <c r="Y6" s="412"/>
      <c r="Z6" s="413"/>
      <c r="AA6" s="414"/>
      <c r="AB6" s="406"/>
      <c r="AC6" s="407"/>
      <c r="AD6" s="408"/>
      <c r="AE6" s="426"/>
      <c r="AF6" s="433"/>
      <c r="AG6" s="434"/>
      <c r="AH6" s="175">
        <v>1</v>
      </c>
      <c r="AI6" s="304" t="s">
        <v>251</v>
      </c>
      <c r="AJ6" s="176">
        <v>3</v>
      </c>
      <c r="AK6" s="426"/>
      <c r="AL6" s="433"/>
      <c r="AM6" s="435"/>
      <c r="AN6" s="24"/>
      <c r="AO6" s="19"/>
      <c r="AP6" s="25"/>
      <c r="AQ6" s="445"/>
      <c r="AR6" s="447"/>
      <c r="AS6" s="448"/>
      <c r="AT6" s="456">
        <v>45837</v>
      </c>
      <c r="AU6" s="450"/>
      <c r="AV6" s="451"/>
      <c r="AW6" s="445"/>
      <c r="AX6" s="447"/>
      <c r="AY6" s="448"/>
      <c r="AZ6" s="445"/>
      <c r="BA6" s="443"/>
      <c r="BB6" s="444"/>
      <c r="BC6" s="449">
        <v>45816</v>
      </c>
      <c r="BD6" s="453"/>
      <c r="BE6" s="454"/>
      <c r="BF6" s="24"/>
      <c r="BG6" s="19"/>
      <c r="BH6" s="25"/>
      <c r="BI6" s="175"/>
      <c r="BJ6" s="164" t="s">
        <v>132</v>
      </c>
      <c r="BK6" s="176"/>
      <c r="BL6" s="175"/>
      <c r="BM6" s="164" t="s">
        <v>132</v>
      </c>
      <c r="BN6" s="176"/>
      <c r="BO6" s="175"/>
      <c r="BP6" s="164" t="s">
        <v>132</v>
      </c>
      <c r="BQ6" s="176"/>
      <c r="BR6" s="175"/>
      <c r="BS6" s="164" t="s">
        <v>132</v>
      </c>
      <c r="BT6" s="164"/>
      <c r="BU6" s="211">
        <f t="shared" ref="BU6:BU11" si="0">BV6+BW6</f>
        <v>8</v>
      </c>
      <c r="BV6" s="14">
        <f t="shared" ref="BV6:BV11" si="1">IF(D6&gt;F6, "1","0")+IF(G6&gt;I6, "1", "0")+IF(J6&gt;L6, "1", "0")+IF(M6&gt;O6, "1", "0")+ IF(P6&gt;R6, "1", "0")+IF(V6&gt;X6, "1", "0")+IF(Y6&gt;AA6, "1", "0")+IF(AB6&gt;AD6, "1", "0")+IF(AE6&gt;AG6, "1", "0")+IF(AH6&gt;AJ6, "1", "0")+IF(AN6&gt;AP6, "1", "0")+IF(AQ6&gt;AS6, "1", "0")+IF(AT6&gt;AV6, "1", "0")+IF(AW6&gt;AY6, "1", "0")+IF(AZ6&gt;BB6, "1", "0")+IF(BC6&gt;BE6, "1", "0")+IF(BF6&gt;BH6, "1", "0")+IF(BI6&gt;BK6, "1", "0")+IF(BL6&gt;BN6, "1", "0")+IF(BO6&gt;BQ6, "1", "0")+IF(BR6&gt;BT6, "1", "0")+IF(S6&gt;U6, "1", "0")+IF(AK6&gt;AM6, "1", "0")</f>
        <v>5</v>
      </c>
      <c r="BW6" s="15">
        <f t="shared" ref="BW6:BW11" si="2">IF(D6&lt;F6, "1","0")+IF(G6&lt;I6, "1", "0")+IF(J6&lt;L6, "1", "0")+IF(M6&lt;O6, "1", "0")+ IF(P6&lt;R6, "1", "0")+IF(V6&lt;X6, "1", "0")+IF(Y6&lt;AA6, "1", "0")+IF(AB6&lt;AD6, "1", "0")+IF(AE6&lt;AG6, "1", "0")+IF(AH6&lt;AJ6, "1", "0")+IF(AN6&lt;AP6, "1", "0")+IF(AQ6&lt;AS6, "1", "0")+IF(AT6&lt;AV6, "1", "0")+IF(AW6&lt;AY6, "1", "0")+IF(AZ6&lt;BB6, "1", "0")+IF(BC6&lt;BE6, "1", "0")+IF(BF6&lt;BH6, "1", "0")+IF(BI6&lt;BK6, "1", "0")+IF(BL6&lt;BN6, "1", "0")+IF(BO6&lt;BQ6, "1", "0")++IF(BR6&lt;BT6, "1", "0")+IF(S6&lt;U6, "1", "0")+IF(AK6&lt;AM6, "1", "0")</f>
        <v>3</v>
      </c>
      <c r="BX6" s="11">
        <f t="shared" ref="BX6:BX11" si="3">F6+I6+L6+O6+X6+AA6+AD6+AG6+AP6+AS6+AV6+AY6+BH6+BK6+BN6+BQ6+R6+AJ6+BB6+BT6</f>
        <v>25</v>
      </c>
      <c r="BY6" s="188">
        <f t="shared" ref="BY6:BY11" si="4">(BV6/BU6)*100%</f>
        <v>0.625</v>
      </c>
      <c r="BZ6" s="35"/>
    </row>
    <row r="7" spans="2:78" ht="21.9" customHeight="1" x14ac:dyDescent="0.3">
      <c r="B7" s="41">
        <v>2</v>
      </c>
      <c r="C7" s="43" t="s">
        <v>167</v>
      </c>
      <c r="D7" s="403">
        <f>G6</f>
        <v>2</v>
      </c>
      <c r="E7" s="404"/>
      <c r="F7" s="405"/>
      <c r="G7" s="17"/>
      <c r="H7" s="19"/>
      <c r="I7" s="25"/>
      <c r="J7" s="163">
        <v>14</v>
      </c>
      <c r="K7" s="164" t="s">
        <v>0</v>
      </c>
      <c r="L7" s="176">
        <v>3</v>
      </c>
      <c r="M7" s="175">
        <v>5</v>
      </c>
      <c r="N7" s="304" t="s">
        <v>251</v>
      </c>
      <c r="O7" s="176">
        <v>2</v>
      </c>
      <c r="P7" s="175">
        <v>11</v>
      </c>
      <c r="Q7" s="304" t="s">
        <v>251</v>
      </c>
      <c r="R7" s="176">
        <v>1</v>
      </c>
      <c r="S7" s="175">
        <v>9</v>
      </c>
      <c r="T7" s="304" t="s">
        <v>251</v>
      </c>
      <c r="U7" s="176">
        <v>4</v>
      </c>
      <c r="V7" s="412">
        <v>45732</v>
      </c>
      <c r="W7" s="413"/>
      <c r="X7" s="414"/>
      <c r="Y7" s="17"/>
      <c r="Z7" s="19"/>
      <c r="AA7" s="25"/>
      <c r="AB7" s="415">
        <v>45774</v>
      </c>
      <c r="AC7" s="424"/>
      <c r="AD7" s="425"/>
      <c r="AE7" s="163">
        <v>2</v>
      </c>
      <c r="AF7" s="164" t="s">
        <v>132</v>
      </c>
      <c r="AG7" s="176">
        <v>0</v>
      </c>
      <c r="AH7" s="426"/>
      <c r="AI7" s="433"/>
      <c r="AJ7" s="435"/>
      <c r="AK7" s="449">
        <v>45858</v>
      </c>
      <c r="AL7" s="453"/>
      <c r="AM7" s="454"/>
      <c r="AN7" s="442">
        <f>AQ6</f>
        <v>0</v>
      </c>
      <c r="AO7" s="443"/>
      <c r="AP7" s="444"/>
      <c r="AQ7" s="18"/>
      <c r="AR7" s="26"/>
      <c r="AS7" s="27"/>
      <c r="AT7" s="449">
        <v>45816</v>
      </c>
      <c r="AU7" s="450"/>
      <c r="AV7" s="451"/>
      <c r="AW7" s="449">
        <v>45837</v>
      </c>
      <c r="AX7" s="453"/>
      <c r="AY7" s="455"/>
      <c r="AZ7" s="445"/>
      <c r="BA7" s="447"/>
      <c r="BB7" s="448"/>
      <c r="BC7" s="445"/>
      <c r="BD7" s="447"/>
      <c r="BE7" s="457"/>
      <c r="BF7" s="184"/>
      <c r="BG7" s="164" t="s">
        <v>132</v>
      </c>
      <c r="BH7" s="174"/>
      <c r="BI7" s="17"/>
      <c r="BJ7" s="19"/>
      <c r="BK7" s="25"/>
      <c r="BL7" s="17"/>
      <c r="BM7" s="19" t="s">
        <v>132</v>
      </c>
      <c r="BN7" s="25"/>
      <c r="BO7" s="17"/>
      <c r="BP7" s="19" t="s">
        <v>132</v>
      </c>
      <c r="BQ7" s="25"/>
      <c r="BR7" s="17"/>
      <c r="BS7" s="19" t="s">
        <v>132</v>
      </c>
      <c r="BT7" s="19"/>
      <c r="BU7" s="211">
        <f t="shared" si="0"/>
        <v>11</v>
      </c>
      <c r="BV7" s="14">
        <f t="shared" si="1"/>
        <v>11</v>
      </c>
      <c r="BW7" s="15">
        <f t="shared" si="2"/>
        <v>0</v>
      </c>
      <c r="BX7" s="11">
        <f t="shared" si="3"/>
        <v>6</v>
      </c>
      <c r="BY7" s="188">
        <f t="shared" si="4"/>
        <v>1</v>
      </c>
      <c r="BZ7" s="35"/>
    </row>
    <row r="8" spans="2:78" ht="21.9" customHeight="1" x14ac:dyDescent="0.3">
      <c r="B8" s="41">
        <v>3</v>
      </c>
      <c r="C8" s="43" t="s">
        <v>231</v>
      </c>
      <c r="D8" s="175">
        <v>7</v>
      </c>
      <c r="E8" s="304" t="s">
        <v>251</v>
      </c>
      <c r="F8" s="176">
        <v>8</v>
      </c>
      <c r="G8" s="403">
        <f>J7</f>
        <v>14</v>
      </c>
      <c r="H8" s="404"/>
      <c r="I8" s="405"/>
      <c r="J8" s="18"/>
      <c r="K8" s="26"/>
      <c r="L8" s="27"/>
      <c r="M8" s="314">
        <v>2</v>
      </c>
      <c r="N8" s="316" t="s">
        <v>251</v>
      </c>
      <c r="O8" s="315">
        <v>3</v>
      </c>
      <c r="P8" s="175">
        <v>8</v>
      </c>
      <c r="Q8" s="304" t="s">
        <v>251</v>
      </c>
      <c r="R8" s="176">
        <v>3</v>
      </c>
      <c r="S8" s="175">
        <v>8</v>
      </c>
      <c r="T8" s="304" t="s">
        <v>251</v>
      </c>
      <c r="U8" s="176">
        <v>3</v>
      </c>
      <c r="V8" s="406">
        <v>45753</v>
      </c>
      <c r="W8" s="407"/>
      <c r="X8" s="408"/>
      <c r="Y8" s="415">
        <f>AB7</f>
        <v>45774</v>
      </c>
      <c r="Z8" s="416"/>
      <c r="AA8" s="417"/>
      <c r="AB8" s="18"/>
      <c r="AC8" s="26"/>
      <c r="AD8" s="27"/>
      <c r="AE8" s="163">
        <v>13</v>
      </c>
      <c r="AF8" s="164" t="s">
        <v>132</v>
      </c>
      <c r="AG8" s="176">
        <v>2</v>
      </c>
      <c r="AH8" s="163">
        <v>20</v>
      </c>
      <c r="AI8" s="164" t="s">
        <v>132</v>
      </c>
      <c r="AJ8" s="176">
        <v>0</v>
      </c>
      <c r="AK8" s="426"/>
      <c r="AL8" s="433"/>
      <c r="AM8" s="435"/>
      <c r="AN8" s="442"/>
      <c r="AO8" s="443"/>
      <c r="AP8" s="444"/>
      <c r="AQ8" s="445">
        <f>AT7</f>
        <v>45816</v>
      </c>
      <c r="AR8" s="443"/>
      <c r="AS8" s="444"/>
      <c r="AT8" s="18"/>
      <c r="AU8" s="26"/>
      <c r="AV8" s="27"/>
      <c r="AW8" s="445"/>
      <c r="AX8" s="443"/>
      <c r="AY8" s="444"/>
      <c r="AZ8" s="426"/>
      <c r="BA8" s="433"/>
      <c r="BB8" s="435"/>
      <c r="BC8" s="445"/>
      <c r="BD8" s="447"/>
      <c r="BE8" s="457"/>
      <c r="BF8" s="184"/>
      <c r="BG8" s="164" t="s">
        <v>132</v>
      </c>
      <c r="BH8" s="170"/>
      <c r="BI8" s="163"/>
      <c r="BJ8" s="164" t="s">
        <v>132</v>
      </c>
      <c r="BK8" s="174"/>
      <c r="BL8" s="163"/>
      <c r="BM8" s="164"/>
      <c r="BN8" s="174"/>
      <c r="BO8" s="163"/>
      <c r="BP8" s="164" t="s">
        <v>132</v>
      </c>
      <c r="BQ8" s="174"/>
      <c r="BR8" s="163"/>
      <c r="BS8" s="164" t="s">
        <v>132</v>
      </c>
      <c r="BT8" s="164"/>
      <c r="BU8" s="211">
        <f t="shared" si="0"/>
        <v>10</v>
      </c>
      <c r="BV8" s="14">
        <f t="shared" si="1"/>
        <v>8</v>
      </c>
      <c r="BW8" s="15">
        <f t="shared" si="2"/>
        <v>2</v>
      </c>
      <c r="BX8" s="11">
        <f t="shared" si="3"/>
        <v>16</v>
      </c>
      <c r="BY8" s="189">
        <f t="shared" si="4"/>
        <v>0.8</v>
      </c>
      <c r="BZ8" s="35"/>
    </row>
    <row r="9" spans="2:78" ht="21.9" customHeight="1" x14ac:dyDescent="0.3">
      <c r="B9" s="44">
        <v>4</v>
      </c>
      <c r="C9" s="190" t="s">
        <v>170</v>
      </c>
      <c r="D9" s="325">
        <v>5</v>
      </c>
      <c r="E9" s="309" t="s">
        <v>251</v>
      </c>
      <c r="F9" s="310">
        <v>0</v>
      </c>
      <c r="G9" s="175">
        <v>2</v>
      </c>
      <c r="H9" s="304" t="s">
        <v>251</v>
      </c>
      <c r="I9" s="176">
        <v>5</v>
      </c>
      <c r="J9" s="175">
        <v>3</v>
      </c>
      <c r="K9" s="304" t="s">
        <v>251</v>
      </c>
      <c r="L9" s="176">
        <v>2</v>
      </c>
      <c r="M9" s="193"/>
      <c r="N9" s="194"/>
      <c r="O9" s="195"/>
      <c r="P9" s="175">
        <v>9</v>
      </c>
      <c r="Q9" s="304" t="s">
        <v>251</v>
      </c>
      <c r="R9" s="176">
        <v>2</v>
      </c>
      <c r="S9" s="175">
        <v>7</v>
      </c>
      <c r="T9" s="304" t="s">
        <v>251</v>
      </c>
      <c r="U9" s="176">
        <v>0</v>
      </c>
      <c r="V9" s="412">
        <f>AE6</f>
        <v>0</v>
      </c>
      <c r="W9" s="413"/>
      <c r="X9" s="414"/>
      <c r="Y9" s="409">
        <f>AE7</f>
        <v>2</v>
      </c>
      <c r="Z9" s="410"/>
      <c r="AA9" s="411"/>
      <c r="AB9" s="426">
        <f>AE8</f>
        <v>13</v>
      </c>
      <c r="AC9" s="413"/>
      <c r="AD9" s="414"/>
      <c r="AE9" s="193"/>
      <c r="AF9" s="194"/>
      <c r="AG9" s="195"/>
      <c r="AH9" s="415">
        <v>45774</v>
      </c>
      <c r="AI9" s="424"/>
      <c r="AJ9" s="425"/>
      <c r="AK9" s="175">
        <v>17</v>
      </c>
      <c r="AL9" s="304" t="s">
        <v>251</v>
      </c>
      <c r="AM9" s="176">
        <v>5</v>
      </c>
      <c r="AN9" s="442">
        <f>AW6</f>
        <v>0</v>
      </c>
      <c r="AO9" s="443"/>
      <c r="AP9" s="444"/>
      <c r="AQ9" s="445">
        <f>AW7</f>
        <v>45837</v>
      </c>
      <c r="AR9" s="443"/>
      <c r="AS9" s="444"/>
      <c r="AT9" s="445">
        <f>AW8</f>
        <v>0</v>
      </c>
      <c r="AU9" s="443"/>
      <c r="AV9" s="444"/>
      <c r="AW9" s="193"/>
      <c r="AX9" s="194"/>
      <c r="AY9" s="195"/>
      <c r="AZ9" s="449">
        <v>45844</v>
      </c>
      <c r="BA9" s="453"/>
      <c r="BB9" s="454"/>
      <c r="BC9" s="449">
        <v>45851</v>
      </c>
      <c r="BD9" s="453"/>
      <c r="BE9" s="454"/>
      <c r="BF9" s="191"/>
      <c r="BG9" s="164" t="s">
        <v>132</v>
      </c>
      <c r="BH9" s="192"/>
      <c r="BI9" s="185"/>
      <c r="BJ9" s="164" t="s">
        <v>132</v>
      </c>
      <c r="BK9" s="192"/>
      <c r="BL9" s="185"/>
      <c r="BM9" s="164" t="s">
        <v>132</v>
      </c>
      <c r="BN9" s="192"/>
      <c r="BO9" s="185"/>
      <c r="BP9" s="164"/>
      <c r="BQ9" s="192"/>
      <c r="BR9" s="185"/>
      <c r="BS9" s="164" t="s">
        <v>132</v>
      </c>
      <c r="BT9" s="164"/>
      <c r="BU9" s="211">
        <f t="shared" si="0"/>
        <v>12</v>
      </c>
      <c r="BV9" s="14">
        <f t="shared" si="1"/>
        <v>11</v>
      </c>
      <c r="BW9" s="15">
        <f t="shared" si="2"/>
        <v>1</v>
      </c>
      <c r="BX9" s="11">
        <f t="shared" si="3"/>
        <v>9</v>
      </c>
      <c r="BY9" s="189">
        <f t="shared" si="4"/>
        <v>0.91666666666666663</v>
      </c>
      <c r="BZ9" s="197"/>
    </row>
    <row r="10" spans="2:78" ht="19.5" customHeight="1" x14ac:dyDescent="0.3">
      <c r="B10" s="41">
        <v>5</v>
      </c>
      <c r="C10" s="280" t="s">
        <v>232</v>
      </c>
      <c r="D10" s="175">
        <v>4</v>
      </c>
      <c r="E10" s="304" t="s">
        <v>251</v>
      </c>
      <c r="F10" s="176">
        <v>5</v>
      </c>
      <c r="G10" s="175">
        <v>1</v>
      </c>
      <c r="H10" s="304" t="s">
        <v>251</v>
      </c>
      <c r="I10" s="176">
        <v>11</v>
      </c>
      <c r="J10" s="175">
        <v>3</v>
      </c>
      <c r="K10" s="304" t="s">
        <v>251</v>
      </c>
      <c r="L10" s="176">
        <v>8</v>
      </c>
      <c r="M10" s="403">
        <f>P9</f>
        <v>9</v>
      </c>
      <c r="N10" s="404"/>
      <c r="O10" s="405"/>
      <c r="P10" s="17"/>
      <c r="Q10" s="19"/>
      <c r="R10" s="25"/>
      <c r="S10" s="175">
        <v>6</v>
      </c>
      <c r="T10" s="304" t="s">
        <v>251</v>
      </c>
      <c r="U10" s="328">
        <v>4</v>
      </c>
      <c r="V10" s="403">
        <f>AH6</f>
        <v>1</v>
      </c>
      <c r="W10" s="404"/>
      <c r="X10" s="405"/>
      <c r="Y10" s="426">
        <v>45739</v>
      </c>
      <c r="Z10" s="433"/>
      <c r="AA10" s="435"/>
      <c r="AB10" s="409">
        <v>45704</v>
      </c>
      <c r="AC10" s="410"/>
      <c r="AD10" s="411"/>
      <c r="AE10" s="415">
        <v>45774</v>
      </c>
      <c r="AF10" s="424"/>
      <c r="AG10" s="425"/>
      <c r="AH10" s="193"/>
      <c r="AI10" s="194"/>
      <c r="AJ10" s="195"/>
      <c r="AK10" s="415">
        <v>45753</v>
      </c>
      <c r="AL10" s="424"/>
      <c r="AM10" s="446"/>
      <c r="AN10" s="445">
        <f>AZ6</f>
        <v>0</v>
      </c>
      <c r="AO10" s="443"/>
      <c r="AP10" s="444"/>
      <c r="AQ10" s="445">
        <f>AZ7</f>
        <v>0</v>
      </c>
      <c r="AR10" s="443"/>
      <c r="AS10" s="444"/>
      <c r="AT10" s="426">
        <f>AZ8</f>
        <v>0</v>
      </c>
      <c r="AU10" s="413"/>
      <c r="AV10" s="414"/>
      <c r="AW10" s="445">
        <f>AZ9</f>
        <v>45844</v>
      </c>
      <c r="AX10" s="443"/>
      <c r="AY10" s="444"/>
      <c r="AZ10" s="193"/>
      <c r="BA10" s="194"/>
      <c r="BB10" s="195"/>
      <c r="BC10" s="445"/>
      <c r="BD10" s="447"/>
      <c r="BE10" s="457"/>
      <c r="BF10" s="184"/>
      <c r="BG10" s="164" t="s">
        <v>132</v>
      </c>
      <c r="BH10" s="170"/>
      <c r="BI10" s="163"/>
      <c r="BJ10" s="164" t="s">
        <v>132</v>
      </c>
      <c r="BK10" s="170"/>
      <c r="BL10" s="163"/>
      <c r="BM10" s="164" t="s">
        <v>132</v>
      </c>
      <c r="BN10" s="170"/>
      <c r="BO10" s="163"/>
      <c r="BP10" s="164" t="s">
        <v>132</v>
      </c>
      <c r="BQ10" s="170"/>
      <c r="BR10" s="163"/>
      <c r="BS10" s="164"/>
      <c r="BT10" s="164"/>
      <c r="BU10" s="211">
        <f t="shared" si="0"/>
        <v>11</v>
      </c>
      <c r="BV10" s="14">
        <f t="shared" si="1"/>
        <v>8</v>
      </c>
      <c r="BW10" s="15">
        <f t="shared" si="2"/>
        <v>3</v>
      </c>
      <c r="BX10" s="281">
        <f t="shared" si="3"/>
        <v>24</v>
      </c>
      <c r="BY10" s="189">
        <f t="shared" si="4"/>
        <v>0.72727272727272729</v>
      </c>
      <c r="BZ10" s="37"/>
    </row>
    <row r="11" spans="2:78" ht="19.5" customHeight="1" thickBot="1" x14ac:dyDescent="0.35">
      <c r="B11" s="271">
        <v>6</v>
      </c>
      <c r="C11" s="272" t="s">
        <v>172</v>
      </c>
      <c r="D11" s="326">
        <v>7</v>
      </c>
      <c r="E11" s="327" t="s">
        <v>251</v>
      </c>
      <c r="F11" s="302">
        <v>17</v>
      </c>
      <c r="G11" s="326">
        <v>4</v>
      </c>
      <c r="H11" s="327" t="s">
        <v>251</v>
      </c>
      <c r="I11" s="302">
        <v>9</v>
      </c>
      <c r="J11" s="418">
        <f>S8</f>
        <v>8</v>
      </c>
      <c r="K11" s="419"/>
      <c r="L11" s="420"/>
      <c r="M11" s="326">
        <v>0</v>
      </c>
      <c r="N11" s="327" t="s">
        <v>251</v>
      </c>
      <c r="O11" s="302">
        <v>7</v>
      </c>
      <c r="P11" s="326">
        <v>4</v>
      </c>
      <c r="Q11" s="327" t="s">
        <v>251</v>
      </c>
      <c r="R11" s="302">
        <v>6</v>
      </c>
      <c r="S11" s="29"/>
      <c r="T11" s="29"/>
      <c r="U11" s="196"/>
      <c r="V11" s="421">
        <v>45725</v>
      </c>
      <c r="W11" s="422"/>
      <c r="X11" s="423"/>
      <c r="Y11" s="427">
        <v>45781</v>
      </c>
      <c r="Z11" s="428"/>
      <c r="AA11" s="429"/>
      <c r="AB11" s="430">
        <v>45746</v>
      </c>
      <c r="AC11" s="431"/>
      <c r="AD11" s="432"/>
      <c r="AE11" s="418">
        <f>AK9</f>
        <v>17</v>
      </c>
      <c r="AF11" s="419"/>
      <c r="AG11" s="420"/>
      <c r="AH11" s="439">
        <f>AK10</f>
        <v>45753</v>
      </c>
      <c r="AI11" s="440"/>
      <c r="AJ11" s="441"/>
      <c r="AK11" s="29"/>
      <c r="AL11" s="29"/>
      <c r="AM11" s="196"/>
      <c r="AN11" s="436">
        <f>AZ7</f>
        <v>0</v>
      </c>
      <c r="AO11" s="437"/>
      <c r="AP11" s="438"/>
      <c r="AQ11" s="436">
        <f>AZ8</f>
        <v>0</v>
      </c>
      <c r="AR11" s="437"/>
      <c r="AS11" s="438"/>
      <c r="AT11" s="436">
        <f>AZ9</f>
        <v>45844</v>
      </c>
      <c r="AU11" s="437"/>
      <c r="AV11" s="438"/>
      <c r="AW11" s="436">
        <f>BC9</f>
        <v>45851</v>
      </c>
      <c r="AX11" s="437"/>
      <c r="AY11" s="438"/>
      <c r="AZ11" s="436">
        <f>BC10</f>
        <v>0</v>
      </c>
      <c r="BA11" s="437"/>
      <c r="BB11" s="438"/>
      <c r="BC11" s="29"/>
      <c r="BD11" s="29"/>
      <c r="BE11" s="196"/>
      <c r="BF11" s="274"/>
      <c r="BG11" s="273" t="s">
        <v>132</v>
      </c>
      <c r="BH11" s="275"/>
      <c r="BI11" s="276"/>
      <c r="BJ11" s="273" t="s">
        <v>132</v>
      </c>
      <c r="BK11" s="275"/>
      <c r="BL11" s="276"/>
      <c r="BM11" s="273" t="s">
        <v>132</v>
      </c>
      <c r="BN11" s="275"/>
      <c r="BO11" s="276"/>
      <c r="BP11" s="273" t="s">
        <v>132</v>
      </c>
      <c r="BQ11" s="275"/>
      <c r="BR11" s="276"/>
      <c r="BS11" s="273"/>
      <c r="BT11" s="273"/>
      <c r="BU11" s="62">
        <f t="shared" si="0"/>
        <v>12</v>
      </c>
      <c r="BV11" s="277">
        <f t="shared" si="1"/>
        <v>8</v>
      </c>
      <c r="BW11" s="278">
        <f t="shared" si="2"/>
        <v>4</v>
      </c>
      <c r="BX11" s="279">
        <f t="shared" si="3"/>
        <v>39</v>
      </c>
      <c r="BY11" s="282">
        <f t="shared" si="4"/>
        <v>0.66666666666666663</v>
      </c>
      <c r="BZ11" s="154"/>
    </row>
    <row r="12" spans="2:78" x14ac:dyDescent="0.3">
      <c r="C12" s="7"/>
      <c r="BU12" s="12"/>
      <c r="BV12" s="12"/>
      <c r="BW12" s="12"/>
    </row>
    <row r="13" spans="2:78" ht="15.6" x14ac:dyDescent="0.3">
      <c r="BV13" s="16"/>
    </row>
    <row r="14" spans="2:78" x14ac:dyDescent="0.3">
      <c r="B14" s="399" t="s">
        <v>8</v>
      </c>
      <c r="C14" s="399"/>
      <c r="E14" s="2" t="s">
        <v>12</v>
      </c>
      <c r="AU14" s="147"/>
    </row>
    <row r="15" spans="2:78" x14ac:dyDescent="0.3">
      <c r="B15" s="400" t="s">
        <v>16</v>
      </c>
      <c r="C15" s="400"/>
      <c r="E15" s="2" t="s">
        <v>17</v>
      </c>
    </row>
    <row r="16" spans="2:78" x14ac:dyDescent="0.3">
      <c r="B16" s="397" t="s">
        <v>15</v>
      </c>
      <c r="C16" s="397"/>
      <c r="E16" s="2" t="s">
        <v>13</v>
      </c>
    </row>
    <row r="17" spans="2:25" x14ac:dyDescent="0.3">
      <c r="B17" s="398" t="s">
        <v>9</v>
      </c>
      <c r="C17" s="398"/>
      <c r="E17" s="2" t="s">
        <v>14</v>
      </c>
    </row>
    <row r="18" spans="2:25" x14ac:dyDescent="0.3">
      <c r="B18" s="395" t="s">
        <v>10</v>
      </c>
      <c r="C18" s="396"/>
      <c r="E18" s="2" t="s">
        <v>11</v>
      </c>
      <c r="Y18" s="100">
        <f>MAX(D6:BT10)</f>
        <v>45858</v>
      </c>
    </row>
  </sheetData>
  <mergeCells count="88">
    <mergeCell ref="BC10:BE10"/>
    <mergeCell ref="AZ11:BB11"/>
    <mergeCell ref="BC5:BE5"/>
    <mergeCell ref="BC6:BE6"/>
    <mergeCell ref="BC7:BE7"/>
    <mergeCell ref="BC8:BE8"/>
    <mergeCell ref="BC9:BE9"/>
    <mergeCell ref="AZ6:BB6"/>
    <mergeCell ref="AZ7:BB7"/>
    <mergeCell ref="AZ8:BB8"/>
    <mergeCell ref="AZ9:BB9"/>
    <mergeCell ref="AT11:AV11"/>
    <mergeCell ref="AW11:AY11"/>
    <mergeCell ref="S5:U5"/>
    <mergeCell ref="AK5:AM5"/>
    <mergeCell ref="AK6:AM6"/>
    <mergeCell ref="AK7:AM7"/>
    <mergeCell ref="AK8:AM8"/>
    <mergeCell ref="AH7:AJ7"/>
    <mergeCell ref="V5:X5"/>
    <mergeCell ref="Y5:AA5"/>
    <mergeCell ref="AN9:AP9"/>
    <mergeCell ref="AH9:AJ9"/>
    <mergeCell ref="AQ6:AS6"/>
    <mergeCell ref="AT10:AV10"/>
    <mergeCell ref="AW7:AY7"/>
    <mergeCell ref="AT6:AV6"/>
    <mergeCell ref="AW6:AY6"/>
    <mergeCell ref="AW8:AY8"/>
    <mergeCell ref="AT9:AV9"/>
    <mergeCell ref="AW10:AY10"/>
    <mergeCell ref="AT7:AV7"/>
    <mergeCell ref="AN7:AP7"/>
    <mergeCell ref="AN8:AP8"/>
    <mergeCell ref="AN10:AP10"/>
    <mergeCell ref="AK10:AM10"/>
    <mergeCell ref="AQ9:AS9"/>
    <mergeCell ref="AQ10:AS10"/>
    <mergeCell ref="AQ8:AS8"/>
    <mergeCell ref="AE11:AG11"/>
    <mergeCell ref="AE10:AG10"/>
    <mergeCell ref="AN11:AP11"/>
    <mergeCell ref="AQ11:AS11"/>
    <mergeCell ref="AH11:AJ11"/>
    <mergeCell ref="AE6:AG6"/>
    <mergeCell ref="V10:X10"/>
    <mergeCell ref="AB10:AD10"/>
    <mergeCell ref="Y10:AA10"/>
    <mergeCell ref="M10:O10"/>
    <mergeCell ref="J11:L11"/>
    <mergeCell ref="V11:X11"/>
    <mergeCell ref="AB6:AD6"/>
    <mergeCell ref="AB7:AD7"/>
    <mergeCell ref="AB9:AD9"/>
    <mergeCell ref="Y11:AA11"/>
    <mergeCell ref="AB11:AD11"/>
    <mergeCell ref="D7:F7"/>
    <mergeCell ref="V8:X8"/>
    <mergeCell ref="Y9:AA9"/>
    <mergeCell ref="Y6:AA6"/>
    <mergeCell ref="V7:X7"/>
    <mergeCell ref="V9:X9"/>
    <mergeCell ref="Y8:AA8"/>
    <mergeCell ref="G8:I8"/>
    <mergeCell ref="BI5:BK5"/>
    <mergeCell ref="BL5:BN5"/>
    <mergeCell ref="BO5:BQ5"/>
    <mergeCell ref="BR5:BT5"/>
    <mergeCell ref="B18:C18"/>
    <mergeCell ref="AQ5:AS5"/>
    <mergeCell ref="B16:C16"/>
    <mergeCell ref="B17:C17"/>
    <mergeCell ref="B14:C14"/>
    <mergeCell ref="B15:C15"/>
    <mergeCell ref="AT5:AV5"/>
    <mergeCell ref="AW5:AY5"/>
    <mergeCell ref="AZ5:BB5"/>
    <mergeCell ref="BF5:BH5"/>
    <mergeCell ref="B5:C5"/>
    <mergeCell ref="D5:F5"/>
    <mergeCell ref="AB5:AD5"/>
    <mergeCell ref="AE5:AG5"/>
    <mergeCell ref="AH5:AJ5"/>
    <mergeCell ref="AN5:AP5"/>
    <mergeCell ref="G5:I5"/>
    <mergeCell ref="J5:L5"/>
    <mergeCell ref="M5:O5"/>
    <mergeCell ref="P5:R5"/>
  </mergeCells>
  <phoneticPr fontId="2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6" orientation="landscape" r:id="rId1"/>
  <headerFooter alignWithMargins="0"/>
  <colBreaks count="1" manualBreakCount="1">
    <brk id="65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FA41A-94A0-48DE-9E75-53868559B376}">
  <dimension ref="B1:AV40"/>
  <sheetViews>
    <sheetView zoomScale="85" zoomScaleNormal="85" zoomScaleSheetLayoutView="119" zoomScalePageLayoutView="132" workbookViewId="0">
      <selection activeCell="AA20" sqref="AA2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6" width="3.88671875" style="2" hidden="1" customWidth="1"/>
    <col min="37" max="37" width="12.33203125" style="2" customWidth="1"/>
    <col min="38" max="39" width="11" style="2" customWidth="1"/>
    <col min="40" max="40" width="11.109375" style="2" customWidth="1"/>
    <col min="41" max="41" width="12.88671875" style="2" bestFit="1" customWidth="1"/>
    <col min="42" max="42" width="9.88671875" style="2" hidden="1" customWidth="1"/>
    <col min="43" max="43" width="9.33203125" style="2" customWidth="1"/>
    <col min="44" max="45" width="10.109375" style="2" bestFit="1" customWidth="1"/>
    <col min="46" max="46" width="8.88671875" style="9"/>
    <col min="47" max="47" width="4.44140625" style="9" customWidth="1"/>
    <col min="48" max="48" width="5.33203125" style="9" customWidth="1"/>
    <col min="49" max="16384" width="8.88671875" style="2"/>
  </cols>
  <sheetData>
    <row r="1" spans="2:48" s="22" customFormat="1" ht="21" x14ac:dyDescent="0.3">
      <c r="B1" s="21" t="s">
        <v>1</v>
      </c>
      <c r="AB1" s="23"/>
      <c r="AC1" s="23"/>
      <c r="AD1" s="23"/>
      <c r="AE1" s="23"/>
      <c r="AF1" s="23"/>
      <c r="AG1" s="23"/>
    </row>
    <row r="2" spans="2:48" s="22" customFormat="1" ht="27" customHeight="1" x14ac:dyDescent="0.3">
      <c r="B2" s="21" t="s">
        <v>133</v>
      </c>
      <c r="AH2" s="7"/>
    </row>
    <row r="3" spans="2:48" ht="15.6" thickBot="1" x14ac:dyDescent="0.35"/>
    <row r="4" spans="2:48" ht="48" customHeight="1" thickBot="1" x14ac:dyDescent="0.35">
      <c r="B4" s="469" t="s">
        <v>118</v>
      </c>
      <c r="C4" s="470"/>
      <c r="D4" s="467" t="str">
        <f>C5</f>
        <v>93ERS</v>
      </c>
      <c r="E4" s="467"/>
      <c r="F4" s="468"/>
      <c r="G4" s="466" t="str">
        <f>C6</f>
        <v>CUHK-SHOGUN</v>
      </c>
      <c r="H4" s="467"/>
      <c r="I4" s="468"/>
      <c r="J4" s="471" t="str">
        <f>C7</f>
        <v>FUZZIANS</v>
      </c>
      <c r="K4" s="472"/>
      <c r="L4" s="473"/>
      <c r="M4" s="466" t="str">
        <f>C8</f>
        <v>ORION</v>
      </c>
      <c r="N4" s="467"/>
      <c r="O4" s="468"/>
      <c r="P4" s="471" t="str">
        <f>C9</f>
        <v>PANDAS-KEERS</v>
      </c>
      <c r="Q4" s="472"/>
      <c r="R4" s="473"/>
      <c r="S4" s="466" t="str">
        <f>C10</f>
        <v>SAMURAI</v>
      </c>
      <c r="T4" s="467"/>
      <c r="U4" s="468"/>
      <c r="V4" s="466" t="str">
        <f>C11</f>
        <v>SOUL</v>
      </c>
      <c r="W4" s="467"/>
      <c r="X4" s="468"/>
      <c r="Y4" s="466" t="str">
        <f>C12</f>
        <v>SPHINX-B</v>
      </c>
      <c r="Z4" s="467"/>
      <c r="AA4" s="468"/>
      <c r="AB4" s="466" t="str">
        <f>C13</f>
        <v>ZEALOUS</v>
      </c>
      <c r="AC4" s="467"/>
      <c r="AD4" s="468"/>
      <c r="AE4" s="466">
        <f>C14</f>
        <v>0</v>
      </c>
      <c r="AF4" s="467"/>
      <c r="AG4" s="468"/>
      <c r="AH4" s="466">
        <f>C15</f>
        <v>0</v>
      </c>
      <c r="AI4" s="467"/>
      <c r="AJ4" s="468"/>
      <c r="AK4" s="50" t="s">
        <v>7</v>
      </c>
      <c r="AL4" s="53" t="s">
        <v>6</v>
      </c>
      <c r="AM4" s="53" t="s">
        <v>4</v>
      </c>
      <c r="AN4" s="57" t="s">
        <v>2</v>
      </c>
      <c r="AO4" s="156" t="s">
        <v>5</v>
      </c>
      <c r="AP4" s="52" t="s">
        <v>3</v>
      </c>
      <c r="AQ4" s="9"/>
      <c r="AR4" s="9"/>
      <c r="AS4" s="9"/>
      <c r="AT4" s="2"/>
      <c r="AU4" s="2"/>
      <c r="AV4" s="2"/>
    </row>
    <row r="5" spans="2:48" ht="21.9" customHeight="1" x14ac:dyDescent="0.3">
      <c r="B5" s="40">
        <v>1</v>
      </c>
      <c r="C5" s="63" t="s">
        <v>234</v>
      </c>
      <c r="D5" s="26"/>
      <c r="E5" s="26"/>
      <c r="F5" s="27"/>
      <c r="G5" s="175">
        <v>3</v>
      </c>
      <c r="H5" s="304" t="s">
        <v>251</v>
      </c>
      <c r="I5" s="176">
        <v>10</v>
      </c>
      <c r="J5" s="175">
        <v>17</v>
      </c>
      <c r="K5" s="304" t="s">
        <v>251</v>
      </c>
      <c r="L5" s="176">
        <v>9</v>
      </c>
      <c r="M5" s="338">
        <v>6</v>
      </c>
      <c r="N5" s="362" t="s">
        <v>0</v>
      </c>
      <c r="O5" s="340">
        <v>12</v>
      </c>
      <c r="P5" s="426"/>
      <c r="Q5" s="413"/>
      <c r="R5" s="414"/>
      <c r="S5" s="314">
        <v>13</v>
      </c>
      <c r="T5" s="316" t="s">
        <v>251</v>
      </c>
      <c r="U5" s="315">
        <v>3</v>
      </c>
      <c r="V5" s="175">
        <v>7</v>
      </c>
      <c r="W5" s="304" t="s">
        <v>251</v>
      </c>
      <c r="X5" s="176">
        <v>11</v>
      </c>
      <c r="Y5" s="175">
        <v>10</v>
      </c>
      <c r="Z5" s="304" t="s">
        <v>251</v>
      </c>
      <c r="AA5" s="176">
        <v>3</v>
      </c>
      <c r="AB5" s="338">
        <v>9</v>
      </c>
      <c r="AC5" s="362" t="s">
        <v>0</v>
      </c>
      <c r="AD5" s="340">
        <v>10</v>
      </c>
      <c r="AE5" s="171"/>
      <c r="AF5" s="164" t="s">
        <v>0</v>
      </c>
      <c r="AG5" s="173"/>
      <c r="AH5" s="171"/>
      <c r="AI5" s="164" t="s">
        <v>0</v>
      </c>
      <c r="AJ5" s="173"/>
      <c r="AK5" s="101">
        <f>AL5+AM5</f>
        <v>6</v>
      </c>
      <c r="AL5" s="13">
        <f>IF(D5&gt;F5, "1","0")+IF(G5&gt;I5, "1", "0")+IF(J5&gt;L5, "1", "0")+IF(M5&gt;O5, "1", "0")+IF(P5&gt;R5, "1", "0")+IF(S5&gt;U5, "1", "0")+IF(Y5&gt;AA5, "1", "0")+IF(AB5&gt;AD5, "1", "0")+IF(AH5&gt;AJ5, "1", "0")+IF(V5&gt;X5, "1", "0")</f>
        <v>3</v>
      </c>
      <c r="AM5" s="54">
        <f>IF(D5&lt;F5, "1","0")+IF(G5&lt;I5, "1", "0")+IF(J5&lt;L5, "1", "0")+IF(M5&lt;O5, "1", "0")+IF(P5&lt;R5, "1", "0")+IF(S5&lt;U5, "1", "0")+IF(Y5&lt;AA5, "1", "0")+IF(AB5&lt;AD5, "1", "0")+IF(AH5&lt;AJ5, "1", "0")</f>
        <v>3</v>
      </c>
      <c r="AN5" s="56">
        <f>F5+I5+L5+O5+R5+U5+AA5+AD5+AJ5</f>
        <v>47</v>
      </c>
      <c r="AO5" s="157">
        <f>(AL5/AK5)*100%</f>
        <v>0.5</v>
      </c>
      <c r="AP5" s="104"/>
      <c r="AQ5" s="9"/>
      <c r="AR5" s="9"/>
      <c r="AS5" s="9"/>
      <c r="AT5" s="2"/>
      <c r="AU5" s="2"/>
      <c r="AV5" s="2"/>
    </row>
    <row r="6" spans="2:48" ht="21.9" customHeight="1" x14ac:dyDescent="0.3">
      <c r="B6" s="41">
        <v>2</v>
      </c>
      <c r="C6" s="39" t="s">
        <v>247</v>
      </c>
      <c r="D6" s="311">
        <v>10</v>
      </c>
      <c r="E6" s="313" t="s">
        <v>251</v>
      </c>
      <c r="F6" s="312">
        <v>3</v>
      </c>
      <c r="G6" s="120"/>
      <c r="H6" s="19"/>
      <c r="I6" s="25"/>
      <c r="J6" s="175">
        <v>18</v>
      </c>
      <c r="K6" s="164" t="s">
        <v>0</v>
      </c>
      <c r="L6" s="176">
        <v>8</v>
      </c>
      <c r="M6" s="314">
        <v>5</v>
      </c>
      <c r="N6" s="316" t="s">
        <v>251</v>
      </c>
      <c r="O6" s="315">
        <v>3</v>
      </c>
      <c r="P6" s="175">
        <v>13</v>
      </c>
      <c r="Q6" s="164" t="s">
        <v>0</v>
      </c>
      <c r="R6" s="176">
        <v>8</v>
      </c>
      <c r="S6" s="175">
        <v>12</v>
      </c>
      <c r="T6" s="304" t="s">
        <v>251</v>
      </c>
      <c r="U6" s="176">
        <v>0</v>
      </c>
      <c r="V6" s="175">
        <v>10</v>
      </c>
      <c r="W6" s="164" t="s">
        <v>0</v>
      </c>
      <c r="X6" s="176">
        <v>1</v>
      </c>
      <c r="Y6" s="461">
        <v>45753</v>
      </c>
      <c r="Z6" s="407"/>
      <c r="AA6" s="408"/>
      <c r="AB6" s="314">
        <v>7</v>
      </c>
      <c r="AC6" s="316" t="s">
        <v>251</v>
      </c>
      <c r="AD6" s="315">
        <v>1</v>
      </c>
      <c r="AE6" s="166"/>
      <c r="AF6" s="164" t="s">
        <v>0</v>
      </c>
      <c r="AG6" s="167"/>
      <c r="AH6" s="166"/>
      <c r="AI6" s="164" t="s">
        <v>0</v>
      </c>
      <c r="AJ6" s="167"/>
      <c r="AK6" s="1">
        <f>AL6+AM6</f>
        <v>8</v>
      </c>
      <c r="AL6" s="13">
        <f t="shared" ref="AL6:AL13" si="0">IF(D6&gt;F6, "1","0")+IF(G6&gt;I6, "1", "0")+IF(J6&gt;L6, "1", "0")+IF(M6&gt;O6, "1", "0")+IF(P6&gt;R6, "1", "0")+IF(S6&gt;U6, "1", "0")+IF(Y6&gt;AA6, "1", "0")+IF(AB6&gt;AD6, "1", "0")+IF(AH6&gt;AJ6, "1", "0")+IF(V6&gt;X6, "1", "0")</f>
        <v>8</v>
      </c>
      <c r="AM6" s="161">
        <f t="shared" ref="AM6:AM15" si="1">IF(D6&lt;F6, "1","0")+IF(G6&lt;I6, "1", "0")+IF(J6&lt;L6, "1", "0")+IF(M6&lt;O6, "1", "0")+IF(P6&lt;R6, "1", "0")+IF(S6&lt;U6, "1", "0")+IF(Y6&lt;AA6, "1", "0")+IF(AB6&lt;AD6, "1", "0")+IF(AH6&lt;AJ6, "1", "0")</f>
        <v>0</v>
      </c>
      <c r="AN6" s="204">
        <f t="shared" ref="AN6:AN15" si="2">F6+I6+L6+O6+R6+U6+AA6+AD6+AJ6</f>
        <v>23</v>
      </c>
      <c r="AO6" s="158">
        <f t="shared" ref="AO6:AO15" si="3">(AL6/AK6)*100%</f>
        <v>1</v>
      </c>
      <c r="AP6" s="35"/>
      <c r="AQ6" s="9"/>
      <c r="AR6" s="9"/>
      <c r="AS6" s="9"/>
      <c r="AT6" s="2"/>
      <c r="AU6" s="2"/>
      <c r="AV6" s="2"/>
    </row>
    <row r="7" spans="2:48" ht="21.9" customHeight="1" x14ac:dyDescent="0.3">
      <c r="B7" s="41">
        <v>3</v>
      </c>
      <c r="C7" s="39" t="s">
        <v>175</v>
      </c>
      <c r="D7" s="175">
        <v>9</v>
      </c>
      <c r="E7" s="304" t="s">
        <v>251</v>
      </c>
      <c r="F7" s="176">
        <v>17</v>
      </c>
      <c r="G7" s="403">
        <f>J6</f>
        <v>18</v>
      </c>
      <c r="H7" s="404"/>
      <c r="I7" s="405"/>
      <c r="J7" s="121"/>
      <c r="K7" s="26"/>
      <c r="L7" s="27"/>
      <c r="M7" s="314">
        <v>8</v>
      </c>
      <c r="N7" s="316" t="s">
        <v>251</v>
      </c>
      <c r="O7" s="315">
        <v>17</v>
      </c>
      <c r="P7" s="175">
        <v>5</v>
      </c>
      <c r="Q7" s="304" t="s">
        <v>251</v>
      </c>
      <c r="R7" s="176">
        <v>8</v>
      </c>
      <c r="S7" s="175">
        <v>1</v>
      </c>
      <c r="T7" s="304" t="s">
        <v>251</v>
      </c>
      <c r="U7" s="176">
        <v>13</v>
      </c>
      <c r="V7" s="461">
        <v>45774</v>
      </c>
      <c r="W7" s="407"/>
      <c r="X7" s="408"/>
      <c r="Y7" s="175">
        <v>10</v>
      </c>
      <c r="Z7" s="304" t="s">
        <v>251</v>
      </c>
      <c r="AA7" s="176">
        <v>0</v>
      </c>
      <c r="AB7" s="426"/>
      <c r="AC7" s="413"/>
      <c r="AD7" s="414"/>
      <c r="AE7" s="165"/>
      <c r="AF7" s="164" t="s">
        <v>0</v>
      </c>
      <c r="AG7" s="167"/>
      <c r="AH7" s="465"/>
      <c r="AI7" s="443"/>
      <c r="AJ7" s="444"/>
      <c r="AK7" s="1">
        <f t="shared" ref="AK7:AK15" si="4">AL7+AM7</f>
        <v>7</v>
      </c>
      <c r="AL7" s="13">
        <f t="shared" si="0"/>
        <v>3</v>
      </c>
      <c r="AM7" s="205">
        <f t="shared" si="1"/>
        <v>4</v>
      </c>
      <c r="AN7" s="206">
        <f t="shared" si="2"/>
        <v>55</v>
      </c>
      <c r="AO7" s="158">
        <f t="shared" si="3"/>
        <v>0.42857142857142855</v>
      </c>
      <c r="AP7" s="35"/>
      <c r="AQ7" s="9"/>
      <c r="AR7" s="9"/>
      <c r="AS7" s="9"/>
      <c r="AT7" s="2"/>
      <c r="AU7" s="2"/>
      <c r="AV7" s="2"/>
    </row>
    <row r="8" spans="2:48" ht="21.9" customHeight="1" x14ac:dyDescent="0.3">
      <c r="B8" s="44">
        <v>4</v>
      </c>
      <c r="C8" s="39" t="s">
        <v>233</v>
      </c>
      <c r="D8" s="409">
        <f>M5</f>
        <v>6</v>
      </c>
      <c r="E8" s="410"/>
      <c r="F8" s="411"/>
      <c r="G8" s="175">
        <v>3</v>
      </c>
      <c r="H8" s="304" t="s">
        <v>251</v>
      </c>
      <c r="I8" s="176">
        <v>5</v>
      </c>
      <c r="J8" s="426">
        <f>M7</f>
        <v>8</v>
      </c>
      <c r="K8" s="413"/>
      <c r="L8" s="414"/>
      <c r="M8" s="120"/>
      <c r="N8" s="19"/>
      <c r="O8" s="25"/>
      <c r="P8" s="175">
        <v>8</v>
      </c>
      <c r="Q8" s="304" t="s">
        <v>251</v>
      </c>
      <c r="R8" s="176">
        <v>4</v>
      </c>
      <c r="S8" s="175">
        <v>14</v>
      </c>
      <c r="T8" s="304" t="s">
        <v>251</v>
      </c>
      <c r="U8" s="176">
        <v>11</v>
      </c>
      <c r="V8" s="175">
        <v>10</v>
      </c>
      <c r="W8" s="304" t="s">
        <v>251</v>
      </c>
      <c r="X8" s="176">
        <v>11</v>
      </c>
      <c r="Y8" s="175">
        <v>11</v>
      </c>
      <c r="Z8" s="164" t="s">
        <v>0</v>
      </c>
      <c r="AA8" s="176">
        <v>4</v>
      </c>
      <c r="AB8" s="462">
        <v>45781</v>
      </c>
      <c r="AC8" s="463"/>
      <c r="AD8" s="464"/>
      <c r="AE8" s="175"/>
      <c r="AF8" s="164" t="s">
        <v>0</v>
      </c>
      <c r="AG8" s="176"/>
      <c r="AH8" s="175"/>
      <c r="AI8" s="164" t="s">
        <v>0</v>
      </c>
      <c r="AJ8" s="176"/>
      <c r="AK8" s="1">
        <f t="shared" si="4"/>
        <v>7</v>
      </c>
      <c r="AL8" s="13">
        <f t="shared" si="0"/>
        <v>6</v>
      </c>
      <c r="AM8" s="161">
        <f t="shared" si="1"/>
        <v>1</v>
      </c>
      <c r="AN8" s="204">
        <f t="shared" si="2"/>
        <v>24</v>
      </c>
      <c r="AO8" s="158">
        <f t="shared" si="3"/>
        <v>0.8571428571428571</v>
      </c>
      <c r="AP8" s="36"/>
      <c r="AQ8" s="9"/>
      <c r="AR8" s="9"/>
      <c r="AS8" s="9"/>
      <c r="AT8" s="2"/>
      <c r="AU8" s="2"/>
      <c r="AV8" s="2"/>
    </row>
    <row r="9" spans="2:48" ht="21.75" customHeight="1" x14ac:dyDescent="0.3">
      <c r="B9" s="41">
        <v>5</v>
      </c>
      <c r="C9" s="265" t="s">
        <v>177</v>
      </c>
      <c r="D9" s="426">
        <v>45725</v>
      </c>
      <c r="E9" s="413"/>
      <c r="F9" s="414"/>
      <c r="G9" s="409">
        <f>P6</f>
        <v>13</v>
      </c>
      <c r="H9" s="410"/>
      <c r="I9" s="411"/>
      <c r="J9" s="175">
        <v>8</v>
      </c>
      <c r="K9" s="304" t="s">
        <v>251</v>
      </c>
      <c r="L9" s="176">
        <v>5</v>
      </c>
      <c r="M9" s="403">
        <f>P8</f>
        <v>8</v>
      </c>
      <c r="N9" s="404"/>
      <c r="O9" s="405"/>
      <c r="P9" s="120"/>
      <c r="Q9" s="19"/>
      <c r="R9" s="25"/>
      <c r="S9" s="426"/>
      <c r="T9" s="413"/>
      <c r="U9" s="414"/>
      <c r="V9" s="175">
        <v>10</v>
      </c>
      <c r="W9" s="304" t="s">
        <v>251</v>
      </c>
      <c r="X9" s="176">
        <v>4</v>
      </c>
      <c r="Y9" s="449">
        <v>45816</v>
      </c>
      <c r="Z9" s="450"/>
      <c r="AA9" s="451"/>
      <c r="AB9" s="175">
        <v>9</v>
      </c>
      <c r="AC9" s="164" t="s">
        <v>0</v>
      </c>
      <c r="AD9" s="176">
        <v>14</v>
      </c>
      <c r="AE9" s="175"/>
      <c r="AF9" s="164" t="s">
        <v>0</v>
      </c>
      <c r="AG9" s="176"/>
      <c r="AH9" s="175"/>
      <c r="AI9" s="164" t="s">
        <v>0</v>
      </c>
      <c r="AJ9" s="176"/>
      <c r="AK9" s="1">
        <f t="shared" si="4"/>
        <v>7</v>
      </c>
      <c r="AL9" s="13">
        <f t="shared" si="0"/>
        <v>6</v>
      </c>
      <c r="AM9" s="161">
        <f t="shared" si="1"/>
        <v>1</v>
      </c>
      <c r="AN9" s="204">
        <f t="shared" si="2"/>
        <v>19</v>
      </c>
      <c r="AO9" s="158">
        <f t="shared" si="3"/>
        <v>0.8571428571428571</v>
      </c>
      <c r="AP9" s="37"/>
      <c r="AQ9" s="9"/>
      <c r="AR9" s="9"/>
      <c r="AS9" s="10"/>
      <c r="AT9" s="2"/>
      <c r="AU9" s="2"/>
      <c r="AV9" s="2"/>
    </row>
    <row r="10" spans="2:48" ht="21.75" customHeight="1" x14ac:dyDescent="0.3">
      <c r="B10" s="44">
        <v>6</v>
      </c>
      <c r="C10" s="265" t="s">
        <v>187</v>
      </c>
      <c r="D10" s="175">
        <v>3</v>
      </c>
      <c r="E10" s="304" t="s">
        <v>251</v>
      </c>
      <c r="F10" s="176">
        <v>13</v>
      </c>
      <c r="G10" s="426">
        <v>45718</v>
      </c>
      <c r="H10" s="413"/>
      <c r="I10" s="414"/>
      <c r="J10" s="175">
        <v>13</v>
      </c>
      <c r="K10" s="304" t="s">
        <v>251</v>
      </c>
      <c r="L10" s="176">
        <v>1</v>
      </c>
      <c r="M10" s="175">
        <v>11</v>
      </c>
      <c r="N10" s="304" t="s">
        <v>251</v>
      </c>
      <c r="O10" s="176">
        <v>14</v>
      </c>
      <c r="P10" s="426">
        <f>S9</f>
        <v>0</v>
      </c>
      <c r="Q10" s="413"/>
      <c r="R10" s="414"/>
      <c r="S10" s="120"/>
      <c r="T10" s="19"/>
      <c r="U10" s="25"/>
      <c r="V10" s="415"/>
      <c r="W10" s="416"/>
      <c r="X10" s="417"/>
      <c r="Y10" s="175">
        <v>14</v>
      </c>
      <c r="Z10" s="164" t="s">
        <v>0</v>
      </c>
      <c r="AA10" s="176">
        <v>13</v>
      </c>
      <c r="AB10" s="426"/>
      <c r="AC10" s="413"/>
      <c r="AD10" s="414"/>
      <c r="AE10" s="175"/>
      <c r="AF10" s="164" t="s">
        <v>0</v>
      </c>
      <c r="AG10" s="176"/>
      <c r="AH10" s="175"/>
      <c r="AI10" s="164" t="s">
        <v>0</v>
      </c>
      <c r="AJ10" s="176"/>
      <c r="AK10" s="1">
        <f t="shared" si="4"/>
        <v>5</v>
      </c>
      <c r="AL10" s="13">
        <f t="shared" si="0"/>
        <v>3</v>
      </c>
      <c r="AM10" s="161">
        <f t="shared" si="1"/>
        <v>2</v>
      </c>
      <c r="AN10" s="204">
        <f t="shared" si="2"/>
        <v>41</v>
      </c>
      <c r="AO10" s="158">
        <f t="shared" si="3"/>
        <v>0.6</v>
      </c>
      <c r="AP10" s="35"/>
      <c r="AQ10" s="9"/>
      <c r="AR10" s="9"/>
      <c r="AS10" s="9"/>
      <c r="AT10" s="2"/>
      <c r="AU10" s="2"/>
      <c r="AV10" s="2"/>
    </row>
    <row r="11" spans="2:48" ht="21.75" customHeight="1" x14ac:dyDescent="0.3">
      <c r="B11" s="41">
        <v>7</v>
      </c>
      <c r="C11" s="265" t="s">
        <v>235</v>
      </c>
      <c r="D11" s="403">
        <f>V5</f>
        <v>7</v>
      </c>
      <c r="E11" s="404"/>
      <c r="F11" s="405"/>
      <c r="G11" s="409">
        <f>V6</f>
        <v>10</v>
      </c>
      <c r="H11" s="410"/>
      <c r="I11" s="411"/>
      <c r="J11" s="461">
        <f>V7</f>
        <v>45774</v>
      </c>
      <c r="K11" s="407"/>
      <c r="L11" s="408"/>
      <c r="M11" s="175">
        <v>11</v>
      </c>
      <c r="N11" s="304" t="s">
        <v>251</v>
      </c>
      <c r="O11" s="176">
        <v>10</v>
      </c>
      <c r="P11" s="175">
        <v>4</v>
      </c>
      <c r="Q11" s="304" t="s">
        <v>251</v>
      </c>
      <c r="R11" s="176">
        <v>10</v>
      </c>
      <c r="S11" s="415">
        <f>V10</f>
        <v>0</v>
      </c>
      <c r="T11" s="416"/>
      <c r="U11" s="417"/>
      <c r="V11" s="120"/>
      <c r="W11" s="19"/>
      <c r="X11" s="25"/>
      <c r="Y11" s="426"/>
      <c r="Z11" s="413"/>
      <c r="AA11" s="414"/>
      <c r="AB11" s="175">
        <v>7</v>
      </c>
      <c r="AC11" s="304" t="s">
        <v>251</v>
      </c>
      <c r="AD11" s="176">
        <v>9</v>
      </c>
      <c r="AE11" s="175"/>
      <c r="AF11" s="164" t="s">
        <v>0</v>
      </c>
      <c r="AG11" s="176"/>
      <c r="AH11" s="175"/>
      <c r="AI11" s="164" t="s">
        <v>0</v>
      </c>
      <c r="AJ11" s="176"/>
      <c r="AK11" s="1">
        <f>AL11+AM11</f>
        <v>6</v>
      </c>
      <c r="AL11" s="13">
        <f t="shared" si="0"/>
        <v>4</v>
      </c>
      <c r="AM11" s="161">
        <f>IF(D11&lt;F11, "1","0")+IF(G11&lt;I11, "1", "0")+IF(J11&lt;L11, "1", "0")+IF(M11&lt;O11, "1", "0")+IF(P11&lt;R11, "1", "0")+IF(S11&lt;U11, "1", "0")+IF(Y11&lt;AA11, "1", "0")+IF(AB11&lt;AD11, "1", "0")+IF(AH11&lt;AJ11, "1", "0")</f>
        <v>2</v>
      </c>
      <c r="AN11" s="204">
        <f>F11+I11+L11+O11+R11+U11+AA11+AD11+AJ11</f>
        <v>29</v>
      </c>
      <c r="AO11" s="207">
        <f>(AL11/AK11)*100%</f>
        <v>0.66666666666666663</v>
      </c>
      <c r="AP11" s="35"/>
      <c r="AQ11" s="9"/>
      <c r="AR11" s="9"/>
      <c r="AS11" s="9"/>
      <c r="AT11" s="2"/>
      <c r="AU11" s="2"/>
      <c r="AV11" s="2"/>
    </row>
    <row r="12" spans="2:48" ht="21.9" customHeight="1" x14ac:dyDescent="0.3">
      <c r="B12" s="41">
        <v>8</v>
      </c>
      <c r="C12" s="39" t="s">
        <v>179</v>
      </c>
      <c r="D12" s="403">
        <f>Y5</f>
        <v>10</v>
      </c>
      <c r="E12" s="404"/>
      <c r="F12" s="405"/>
      <c r="G12" s="461">
        <f>Y6</f>
        <v>45753</v>
      </c>
      <c r="H12" s="407"/>
      <c r="I12" s="408"/>
      <c r="J12" s="175">
        <v>0</v>
      </c>
      <c r="K12" s="304" t="s">
        <v>251</v>
      </c>
      <c r="L12" s="176">
        <v>10</v>
      </c>
      <c r="M12" s="409">
        <v>45704</v>
      </c>
      <c r="N12" s="410"/>
      <c r="O12" s="411"/>
      <c r="P12" s="445">
        <f>Y9</f>
        <v>45816</v>
      </c>
      <c r="Q12" s="443"/>
      <c r="R12" s="444"/>
      <c r="S12" s="403">
        <f>Y10</f>
        <v>14</v>
      </c>
      <c r="T12" s="404"/>
      <c r="U12" s="405"/>
      <c r="V12" s="426">
        <f>Y11</f>
        <v>0</v>
      </c>
      <c r="W12" s="413"/>
      <c r="X12" s="414"/>
      <c r="Y12" s="120"/>
      <c r="Z12" s="19"/>
      <c r="AA12" s="25"/>
      <c r="AB12" s="445"/>
      <c r="AC12" s="443"/>
      <c r="AD12" s="444"/>
      <c r="AE12" s="175"/>
      <c r="AF12" s="164" t="s">
        <v>0</v>
      </c>
      <c r="AG12" s="176"/>
      <c r="AH12" s="175"/>
      <c r="AI12" s="164" t="s">
        <v>0</v>
      </c>
      <c r="AJ12" s="176"/>
      <c r="AK12" s="1">
        <f t="shared" si="4"/>
        <v>6</v>
      </c>
      <c r="AL12" s="13">
        <f t="shared" si="0"/>
        <v>5</v>
      </c>
      <c r="AM12" s="161">
        <f t="shared" si="1"/>
        <v>1</v>
      </c>
      <c r="AN12" s="204">
        <f t="shared" si="2"/>
        <v>10</v>
      </c>
      <c r="AO12" s="207">
        <f>(AL12/AK12)*100%</f>
        <v>0.83333333333333337</v>
      </c>
      <c r="AP12" s="35"/>
      <c r="AQ12" s="9"/>
      <c r="AR12" s="9"/>
      <c r="AS12" s="9"/>
      <c r="AT12" s="2"/>
      <c r="AU12" s="2"/>
      <c r="AV12" s="2"/>
    </row>
    <row r="13" spans="2:48" ht="21.9" customHeight="1" x14ac:dyDescent="0.3">
      <c r="B13" s="212">
        <v>9</v>
      </c>
      <c r="C13" s="39" t="s">
        <v>180</v>
      </c>
      <c r="D13" s="409">
        <f>AB5</f>
        <v>9</v>
      </c>
      <c r="E13" s="410"/>
      <c r="F13" s="411"/>
      <c r="G13" s="175">
        <v>1</v>
      </c>
      <c r="H13" s="304" t="s">
        <v>251</v>
      </c>
      <c r="I13" s="176">
        <v>7</v>
      </c>
      <c r="J13" s="426">
        <f>AB7</f>
        <v>0</v>
      </c>
      <c r="K13" s="413"/>
      <c r="L13" s="414"/>
      <c r="M13" s="403">
        <f>AB8</f>
        <v>45781</v>
      </c>
      <c r="N13" s="404"/>
      <c r="O13" s="405"/>
      <c r="P13" s="409">
        <f>AB9</f>
        <v>9</v>
      </c>
      <c r="Q13" s="410"/>
      <c r="R13" s="411"/>
      <c r="S13" s="426">
        <f>AB10</f>
        <v>0</v>
      </c>
      <c r="T13" s="413"/>
      <c r="U13" s="414"/>
      <c r="V13" s="175">
        <v>9</v>
      </c>
      <c r="W13" s="304" t="s">
        <v>251</v>
      </c>
      <c r="X13" s="176">
        <v>7</v>
      </c>
      <c r="Y13" s="445">
        <f>AB12</f>
        <v>0</v>
      </c>
      <c r="Z13" s="443"/>
      <c r="AA13" s="444"/>
      <c r="AB13" s="122"/>
      <c r="AC13" s="19"/>
      <c r="AD13" s="25"/>
      <c r="AE13" s="163"/>
      <c r="AF13" s="164" t="s">
        <v>0</v>
      </c>
      <c r="AG13" s="176"/>
      <c r="AH13" s="175"/>
      <c r="AI13" s="164" t="s">
        <v>0</v>
      </c>
      <c r="AJ13" s="176"/>
      <c r="AK13" s="211">
        <f t="shared" si="4"/>
        <v>5</v>
      </c>
      <c r="AL13" s="235">
        <f t="shared" si="0"/>
        <v>4</v>
      </c>
      <c r="AM13" s="161">
        <f t="shared" si="1"/>
        <v>1</v>
      </c>
      <c r="AN13" s="204">
        <f t="shared" si="2"/>
        <v>7</v>
      </c>
      <c r="AO13" s="158">
        <f t="shared" si="3"/>
        <v>0.8</v>
      </c>
      <c r="AP13" s="35"/>
      <c r="AQ13" s="146"/>
      <c r="AR13" s="9"/>
      <c r="AS13" s="9"/>
      <c r="AT13" s="2"/>
      <c r="AU13" s="2"/>
      <c r="AV13" s="2"/>
    </row>
    <row r="14" spans="2:48" ht="21.9" hidden="1" customHeight="1" x14ac:dyDescent="0.3">
      <c r="B14" s="44">
        <v>9</v>
      </c>
      <c r="C14" s="264"/>
      <c r="D14" s="170"/>
      <c r="E14" s="164" t="s">
        <v>0</v>
      </c>
      <c r="F14" s="170"/>
      <c r="G14" s="168"/>
      <c r="H14" s="164" t="s">
        <v>0</v>
      </c>
      <c r="I14" s="167"/>
      <c r="J14" s="168"/>
      <c r="K14" s="164" t="s">
        <v>0</v>
      </c>
      <c r="L14" s="169"/>
      <c r="M14" s="163"/>
      <c r="N14" s="164" t="s">
        <v>0</v>
      </c>
      <c r="O14" s="203"/>
      <c r="P14" s="186"/>
      <c r="Q14" s="164" t="s">
        <v>0</v>
      </c>
      <c r="R14" s="202"/>
      <c r="S14" s="186"/>
      <c r="T14" s="164" t="s">
        <v>0</v>
      </c>
      <c r="U14" s="203"/>
      <c r="V14" s="163"/>
      <c r="W14" s="164" t="s">
        <v>0</v>
      </c>
      <c r="X14" s="176"/>
      <c r="Y14" s="163"/>
      <c r="Z14" s="164" t="s">
        <v>0</v>
      </c>
      <c r="AA14" s="176"/>
      <c r="AB14" s="163"/>
      <c r="AC14" s="164" t="s">
        <v>0</v>
      </c>
      <c r="AD14" s="176"/>
      <c r="AE14" s="232"/>
      <c r="AF14" s="232"/>
      <c r="AG14" s="232"/>
      <c r="AH14" s="175"/>
      <c r="AI14" s="164" t="s">
        <v>0</v>
      </c>
      <c r="AJ14" s="176"/>
      <c r="AK14" s="211">
        <f>AL14+AM14</f>
        <v>0</v>
      </c>
      <c r="AL14" s="235">
        <f>IF(D14&gt;F14, "1","0")+IF(G14&gt;I14, "1", "0")+IF(J14&gt;L14, "1", "0")+IF(M14&gt;O14, "1", "0")+IF(P14&gt;R14, "1", "0")+IF(S14&gt;U14, "1", "0")+IF(Y14&gt;AA14, "1", "0")+IF(AB14&gt;AD14, "1", "0")+IF(AH14&gt;AJ14, "1", "0")</f>
        <v>0</v>
      </c>
      <c r="AM14" s="161">
        <f>IF(D14&lt;F14, "1","0")+IF(G14&lt;I14, "1", "0")+IF(J14&lt;L14, "1", "0")+IF(M14&lt;O14, "1", "0")+IF(P14&lt;R14, "1", "0")+IF(S14&lt;U14, "1", "0")+IF(Y14&lt;AA14, "1", "0")+IF(AB14&lt;AD14, "1", "0")+IF(AH14&lt;AJ14, "1", "0")</f>
        <v>0</v>
      </c>
      <c r="AN14" s="204">
        <f>F14+I14+L14+O14+R14+U14+AA14+AD14+AJ14</f>
        <v>0</v>
      </c>
      <c r="AO14" s="233" t="e">
        <f t="shared" si="3"/>
        <v>#DIV/0!</v>
      </c>
      <c r="AP14" s="36"/>
      <c r="AQ14" s="146"/>
      <c r="AR14" s="9"/>
      <c r="AS14" s="9"/>
      <c r="AT14" s="2"/>
      <c r="AU14" s="2"/>
      <c r="AV14" s="2"/>
    </row>
    <row r="15" spans="2:48" ht="21.9" hidden="1" customHeight="1" thickBot="1" x14ac:dyDescent="0.35">
      <c r="B15" s="42">
        <v>10</v>
      </c>
      <c r="C15" s="234"/>
      <c r="D15" s="209"/>
      <c r="E15" s="178" t="s">
        <v>0</v>
      </c>
      <c r="F15" s="177"/>
      <c r="G15" s="179"/>
      <c r="H15" s="178" t="s">
        <v>0</v>
      </c>
      <c r="I15" s="180"/>
      <c r="J15" s="458"/>
      <c r="K15" s="459"/>
      <c r="L15" s="460"/>
      <c r="M15" s="181"/>
      <c r="N15" s="178" t="s">
        <v>0</v>
      </c>
      <c r="O15" s="177"/>
      <c r="P15" s="181"/>
      <c r="Q15" s="178" t="s">
        <v>0</v>
      </c>
      <c r="R15" s="177"/>
      <c r="S15" s="181"/>
      <c r="T15" s="178" t="s">
        <v>0</v>
      </c>
      <c r="U15" s="182"/>
      <c r="V15" s="181"/>
      <c r="W15" s="178" t="s">
        <v>0</v>
      </c>
      <c r="X15" s="182"/>
      <c r="Y15" s="181"/>
      <c r="Z15" s="178" t="s">
        <v>0</v>
      </c>
      <c r="AA15" s="182"/>
      <c r="AB15" s="181"/>
      <c r="AC15" s="178" t="s">
        <v>0</v>
      </c>
      <c r="AD15" s="182"/>
      <c r="AE15" s="177"/>
      <c r="AF15" s="177"/>
      <c r="AG15" s="177"/>
      <c r="AH15" s="148"/>
      <c r="AI15" s="28"/>
      <c r="AJ15" s="31"/>
      <c r="AK15" s="32">
        <f t="shared" si="4"/>
        <v>0</v>
      </c>
      <c r="AL15" s="149">
        <f>IF(D15&gt;F15, "1","0")+IF(G15&gt;I15, "1", "0")+IF(J15&gt;L15, "1", "0")+IF(M15&gt;O15, "1", "0")+IF(P15&gt;R15, "1", "0")+IF(S15&gt;U15, "1", "0")+IF(Y15&gt;AA15, "1", "0")+IF(AB15&gt;AD15, "1", "0")+IF(AH15&gt;AJ15, "1", "0")</f>
        <v>0</v>
      </c>
      <c r="AM15" s="55">
        <f t="shared" si="1"/>
        <v>0</v>
      </c>
      <c r="AN15" s="58">
        <f t="shared" si="2"/>
        <v>0</v>
      </c>
      <c r="AO15" s="159" t="e">
        <f t="shared" si="3"/>
        <v>#DIV/0!</v>
      </c>
      <c r="AP15" s="36"/>
      <c r="AQ15" s="9"/>
      <c r="AR15" s="9"/>
      <c r="AS15" s="9"/>
      <c r="AT15" s="2"/>
      <c r="AU15" s="2"/>
      <c r="AV15" s="2"/>
    </row>
    <row r="16" spans="2:48" x14ac:dyDescent="0.3">
      <c r="C16" s="7"/>
      <c r="AK16" s="99">
        <f>SUM(AK5:AK15)/2</f>
        <v>28.5</v>
      </c>
      <c r="AL16" s="99">
        <f>AL5+AL6+AL7+AL8+AL9+AL10+AL12+AL13+AM14+AL15</f>
        <v>38</v>
      </c>
      <c r="AM16" s="99">
        <f>AM5+AM6+AM7+AM8+AM9+AM10+AM12+AM13+AM14+AM15</f>
        <v>13</v>
      </c>
      <c r="AQ16" s="9"/>
      <c r="AR16" s="9"/>
      <c r="AS16" s="9"/>
      <c r="AT16" s="2"/>
      <c r="AU16" s="2"/>
      <c r="AV16" s="2"/>
    </row>
    <row r="18" spans="2:48" x14ac:dyDescent="0.3">
      <c r="B18" s="399" t="s">
        <v>8</v>
      </c>
      <c r="C18" s="399"/>
      <c r="E18" s="2" t="s">
        <v>12</v>
      </c>
    </row>
    <row r="19" spans="2:48" x14ac:dyDescent="0.3">
      <c r="B19" s="400" t="s">
        <v>16</v>
      </c>
      <c r="C19" s="400"/>
      <c r="E19" s="2" t="s">
        <v>17</v>
      </c>
    </row>
    <row r="20" spans="2:48" x14ac:dyDescent="0.3">
      <c r="B20" s="397" t="s">
        <v>15</v>
      </c>
      <c r="C20" s="397"/>
      <c r="E20" s="2" t="s">
        <v>13</v>
      </c>
    </row>
    <row r="21" spans="2:48" x14ac:dyDescent="0.3">
      <c r="B21" s="398" t="s">
        <v>9</v>
      </c>
      <c r="C21" s="398"/>
      <c r="E21" s="2" t="s">
        <v>14</v>
      </c>
    </row>
    <row r="22" spans="2:48" x14ac:dyDescent="0.3">
      <c r="B22" s="395" t="s">
        <v>10</v>
      </c>
      <c r="C22" s="396"/>
      <c r="E22" s="2" t="s">
        <v>11</v>
      </c>
      <c r="R22" s="100">
        <f>MAX(D5:AJ15)</f>
        <v>45816</v>
      </c>
      <c r="T22" s="8"/>
    </row>
    <row r="28" spans="2:48" x14ac:dyDescent="0.3">
      <c r="AK28" s="9"/>
      <c r="AL28" s="9"/>
      <c r="AT28" s="2"/>
      <c r="AU28" s="2"/>
      <c r="AV28" s="2"/>
    </row>
    <row r="29" spans="2:48" x14ac:dyDescent="0.3">
      <c r="AK29" s="9"/>
      <c r="AL29" s="9"/>
      <c r="AT29" s="2"/>
      <c r="AU29" s="2"/>
      <c r="AV29" s="2"/>
    </row>
    <row r="30" spans="2:48" x14ac:dyDescent="0.3">
      <c r="AK30" s="9"/>
      <c r="AL30" s="9"/>
      <c r="AT30" s="2"/>
      <c r="AU30" s="2"/>
      <c r="AV30" s="2"/>
    </row>
    <row r="31" spans="2:48" x14ac:dyDescent="0.3">
      <c r="AK31" s="9"/>
      <c r="AL31" s="9"/>
      <c r="AT31" s="2"/>
      <c r="AU31" s="2"/>
      <c r="AV31" s="2"/>
    </row>
    <row r="32" spans="2:48" x14ac:dyDescent="0.3">
      <c r="AK32" s="9"/>
      <c r="AL32" s="9"/>
      <c r="AT32" s="2"/>
      <c r="AU32" s="2"/>
      <c r="AV32" s="2"/>
    </row>
    <row r="33" spans="37:48" x14ac:dyDescent="0.3">
      <c r="AK33" s="9"/>
      <c r="AL33" s="9"/>
      <c r="AT33" s="2"/>
      <c r="AU33" s="2"/>
      <c r="AV33" s="2"/>
    </row>
    <row r="34" spans="37:48" x14ac:dyDescent="0.3">
      <c r="AK34" s="9"/>
      <c r="AL34" s="9"/>
      <c r="AT34" s="2"/>
      <c r="AU34" s="2"/>
      <c r="AV34" s="2"/>
    </row>
    <row r="35" spans="37:48" x14ac:dyDescent="0.3">
      <c r="AK35" s="9"/>
      <c r="AL35" s="9"/>
      <c r="AT35" s="2"/>
      <c r="AU35" s="2"/>
      <c r="AV35" s="2"/>
    </row>
    <row r="36" spans="37:48" x14ac:dyDescent="0.3">
      <c r="AK36" s="9"/>
      <c r="AL36" s="9"/>
      <c r="AT36" s="2"/>
      <c r="AU36" s="2"/>
      <c r="AV36" s="2"/>
    </row>
    <row r="37" spans="37:48" x14ac:dyDescent="0.3">
      <c r="AK37" s="9"/>
      <c r="AL37" s="9"/>
      <c r="AT37" s="2"/>
      <c r="AU37" s="2"/>
      <c r="AV37" s="2"/>
    </row>
    <row r="38" spans="37:48" x14ac:dyDescent="0.3">
      <c r="AK38" s="9"/>
      <c r="AL38" s="9"/>
      <c r="AT38" s="2"/>
      <c r="AU38" s="2"/>
      <c r="AV38" s="2"/>
    </row>
    <row r="39" spans="37:48" x14ac:dyDescent="0.3">
      <c r="AK39" s="9"/>
      <c r="AL39" s="9"/>
      <c r="AT39" s="2"/>
      <c r="AU39" s="2"/>
      <c r="AV39" s="2"/>
    </row>
    <row r="40" spans="37:48" x14ac:dyDescent="0.3">
      <c r="AK40" s="9"/>
      <c r="AL40" s="9"/>
      <c r="AT40" s="2"/>
      <c r="AU40" s="2"/>
      <c r="AV40" s="2"/>
    </row>
  </sheetData>
  <mergeCells count="54">
    <mergeCell ref="AH7:AJ7"/>
    <mergeCell ref="Y6:AA6"/>
    <mergeCell ref="AH4:AJ4"/>
    <mergeCell ref="B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G7:I7"/>
    <mergeCell ref="V7:X7"/>
    <mergeCell ref="P5:R5"/>
    <mergeCell ref="AB7:AD7"/>
    <mergeCell ref="J11:L11"/>
    <mergeCell ref="S11:U11"/>
    <mergeCell ref="Y11:AA11"/>
    <mergeCell ref="AB8:AD8"/>
    <mergeCell ref="B22:C22"/>
    <mergeCell ref="D13:F13"/>
    <mergeCell ref="B18:C18"/>
    <mergeCell ref="B19:C19"/>
    <mergeCell ref="B21:C21"/>
    <mergeCell ref="B20:C20"/>
    <mergeCell ref="D8:F8"/>
    <mergeCell ref="J8:L8"/>
    <mergeCell ref="M12:O12"/>
    <mergeCell ref="G10:I10"/>
    <mergeCell ref="M13:O13"/>
    <mergeCell ref="D11:F11"/>
    <mergeCell ref="G11:I11"/>
    <mergeCell ref="D9:F9"/>
    <mergeCell ref="G9:I9"/>
    <mergeCell ref="D12:F12"/>
    <mergeCell ref="G12:I12"/>
    <mergeCell ref="J15:L15"/>
    <mergeCell ref="AB12:AD12"/>
    <mergeCell ref="S9:U9"/>
    <mergeCell ref="Y9:AA9"/>
    <mergeCell ref="AB10:AD10"/>
    <mergeCell ref="P12:R12"/>
    <mergeCell ref="M9:O9"/>
    <mergeCell ref="V12:X12"/>
    <mergeCell ref="P10:R10"/>
    <mergeCell ref="V10:X10"/>
    <mergeCell ref="S12:U12"/>
    <mergeCell ref="S13:U13"/>
    <mergeCell ref="Y13:AA13"/>
    <mergeCell ref="J13:L13"/>
    <mergeCell ref="P13:R13"/>
  </mergeCells>
  <phoneticPr fontId="2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53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3A8E-A999-4E16-A864-2BB483EF7BA7}">
  <sheetPr>
    <pageSetUpPr fitToPage="1"/>
  </sheetPr>
  <dimension ref="B1:AP38"/>
  <sheetViews>
    <sheetView topLeftCell="B1" zoomScale="85" zoomScaleNormal="85" workbookViewId="0">
      <selection activeCell="V8" sqref="V8:X8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15" width="3.88671875" style="2" customWidth="1"/>
    <col min="16" max="16" width="4" style="2" customWidth="1"/>
    <col min="17" max="23" width="3.88671875" style="2" customWidth="1"/>
    <col min="24" max="25" width="5.33203125" style="2" customWidth="1"/>
    <col min="26" max="30" width="3.88671875" style="2" customWidth="1"/>
    <col min="31" max="34" width="9.88671875" style="2" customWidth="1"/>
    <col min="35" max="35" width="12.88671875" style="2" bestFit="1" customWidth="1"/>
    <col min="36" max="36" width="9.88671875" style="2" hidden="1" customWidth="1"/>
    <col min="37" max="37" width="9.33203125" style="2" customWidth="1"/>
    <col min="38" max="39" width="10.109375" style="2" bestFit="1" customWidth="1"/>
    <col min="40" max="40" width="8.88671875" style="9"/>
    <col min="41" max="41" width="4.44140625" style="9" customWidth="1"/>
    <col min="42" max="42" width="5.33203125" style="9" customWidth="1"/>
    <col min="43" max="16384" width="8.88671875" style="2"/>
  </cols>
  <sheetData>
    <row r="1" spans="2:42" s="22" customFormat="1" ht="21" x14ac:dyDescent="0.3">
      <c r="B1" s="21" t="s">
        <v>1</v>
      </c>
      <c r="V1" s="23"/>
      <c r="W1" s="23"/>
      <c r="X1" s="23"/>
    </row>
    <row r="2" spans="2:42" s="22" customFormat="1" ht="27" customHeight="1" x14ac:dyDescent="0.3">
      <c r="B2" s="21" t="s">
        <v>133</v>
      </c>
      <c r="Y2" s="7"/>
    </row>
    <row r="3" spans="2:42" ht="15.6" thickBot="1" x14ac:dyDescent="0.35"/>
    <row r="4" spans="2:42" ht="48" customHeight="1" thickBot="1" x14ac:dyDescent="0.35">
      <c r="B4" s="469" t="s">
        <v>124</v>
      </c>
      <c r="C4" s="470"/>
      <c r="D4" s="467" t="str">
        <f>C5</f>
        <v>AXIS SPHINX</v>
      </c>
      <c r="E4" s="467"/>
      <c r="F4" s="468"/>
      <c r="G4" s="466" t="str">
        <f>C6</f>
        <v>BRAVES</v>
      </c>
      <c r="H4" s="467"/>
      <c r="I4" s="468"/>
      <c r="J4" s="466" t="str">
        <f>C7</f>
        <v>CITY U</v>
      </c>
      <c r="K4" s="467"/>
      <c r="L4" s="468"/>
      <c r="M4" s="471" t="str">
        <f>C8</f>
        <v>COSMOS</v>
      </c>
      <c r="N4" s="472"/>
      <c r="O4" s="473"/>
      <c r="P4" s="471" t="str">
        <f>C9</f>
        <v>COUGARS</v>
      </c>
      <c r="Q4" s="472"/>
      <c r="R4" s="473"/>
      <c r="S4" s="466" t="str">
        <f>C10</f>
        <v>DYNAMIC</v>
      </c>
      <c r="T4" s="467"/>
      <c r="U4" s="468"/>
      <c r="V4" s="466" t="str">
        <f>C11</f>
        <v>HABANERO</v>
      </c>
      <c r="W4" s="467"/>
      <c r="X4" s="468"/>
      <c r="Y4" s="466" t="str">
        <f>C12</f>
        <v>PEGASUS</v>
      </c>
      <c r="Z4" s="467"/>
      <c r="AA4" s="468"/>
      <c r="AB4" s="466" t="str">
        <f>C13</f>
        <v>SHARKS</v>
      </c>
      <c r="AC4" s="467"/>
      <c r="AD4" s="468"/>
      <c r="AE4" s="50" t="s">
        <v>7</v>
      </c>
      <c r="AF4" s="51" t="s">
        <v>6</v>
      </c>
      <c r="AG4" s="53" t="s">
        <v>4</v>
      </c>
      <c r="AH4" s="57" t="s">
        <v>2</v>
      </c>
      <c r="AI4" s="145" t="s">
        <v>5</v>
      </c>
      <c r="AJ4" s="52" t="s">
        <v>3</v>
      </c>
      <c r="AK4" s="9"/>
      <c r="AL4" s="9"/>
      <c r="AM4" s="9"/>
      <c r="AN4" s="2"/>
      <c r="AO4" s="2"/>
      <c r="AP4" s="2"/>
    </row>
    <row r="5" spans="2:42" ht="21.75" customHeight="1" x14ac:dyDescent="0.3">
      <c r="B5" s="40">
        <v>1</v>
      </c>
      <c r="C5" s="266" t="s">
        <v>181</v>
      </c>
      <c r="D5" s="26"/>
      <c r="E5" s="26"/>
      <c r="F5" s="208"/>
      <c r="G5" s="175">
        <v>2</v>
      </c>
      <c r="H5" s="304" t="s">
        <v>251</v>
      </c>
      <c r="I5" s="176">
        <v>12</v>
      </c>
      <c r="J5" s="462">
        <v>45794</v>
      </c>
      <c r="K5" s="463"/>
      <c r="L5" s="464"/>
      <c r="M5" s="462">
        <v>45794</v>
      </c>
      <c r="N5" s="463"/>
      <c r="O5" s="464"/>
      <c r="P5" s="449">
        <v>45809</v>
      </c>
      <c r="Q5" s="450"/>
      <c r="R5" s="451"/>
      <c r="S5" s="426"/>
      <c r="T5" s="413"/>
      <c r="U5" s="414"/>
      <c r="V5" s="462">
        <v>45781</v>
      </c>
      <c r="W5" s="463"/>
      <c r="X5" s="464"/>
      <c r="Y5" s="175">
        <v>6</v>
      </c>
      <c r="Z5" s="304" t="s">
        <v>251</v>
      </c>
      <c r="AA5" s="176">
        <v>9</v>
      </c>
      <c r="AB5" s="175">
        <v>18</v>
      </c>
      <c r="AC5" s="304" t="s">
        <v>251</v>
      </c>
      <c r="AD5" s="176">
        <v>21</v>
      </c>
      <c r="AE5" s="101">
        <f>AF5+AG5</f>
        <v>7</v>
      </c>
      <c r="AF5" s="13">
        <f>IF(D5&gt;F5, "1","0")+IF(G5&gt;I5, "1", "0")+IF(J5&gt;L5, "1", "0")+IF(M5&gt;O5, "1", "0")+IF(P5&gt;R5, "1", "0")+IF(S5&gt;U5, "1", "0")+IF(V5&gt;X5, "1", "0")+IF(Y5&gt;AA5, "1", "0")+IF(AB5&gt;AD5, "1", "0")</f>
        <v>4</v>
      </c>
      <c r="AG5" s="54">
        <f>IF(D5&lt;F5, "1","0")+IF(G5&lt;I5, "1", "0")+IF(J5&lt;L5, "1", "0")+IF(M5&lt;O5, "1", "0")+IF(P5&lt;R5, "1", "0")+IF(S5&lt;U5, "1", "0")+IF(V5&lt;X5, "1", "0")+IF(Y5&lt;AA5, "1", "0")+IF(AB5&lt;AD5, "1", "0")</f>
        <v>3</v>
      </c>
      <c r="AH5" s="102">
        <f>F5+I5+L5+O5+R5+U5+X5+AA5+AD5</f>
        <v>42</v>
      </c>
      <c r="AI5" s="103">
        <f>(AF5/AE5)*100%</f>
        <v>0.5714285714285714</v>
      </c>
      <c r="AJ5" s="104"/>
      <c r="AK5" s="9"/>
      <c r="AL5" s="9"/>
      <c r="AM5" s="9"/>
      <c r="AN5" s="2"/>
      <c r="AO5" s="2"/>
      <c r="AP5" s="2"/>
    </row>
    <row r="6" spans="2:42" ht="21.9" customHeight="1" x14ac:dyDescent="0.3">
      <c r="B6" s="40">
        <v>2</v>
      </c>
      <c r="C6" s="60" t="s">
        <v>248</v>
      </c>
      <c r="D6" s="175">
        <v>12</v>
      </c>
      <c r="E6" s="304" t="s">
        <v>251</v>
      </c>
      <c r="F6" s="176">
        <v>2</v>
      </c>
      <c r="G6" s="121"/>
      <c r="H6" s="26"/>
      <c r="I6" s="27"/>
      <c r="J6" s="175">
        <v>19</v>
      </c>
      <c r="K6" s="304" t="s">
        <v>251</v>
      </c>
      <c r="L6" s="328">
        <v>3</v>
      </c>
      <c r="M6" s="415"/>
      <c r="N6" s="416"/>
      <c r="O6" s="417"/>
      <c r="P6" s="175">
        <v>10</v>
      </c>
      <c r="Q6" s="304" t="s">
        <v>251</v>
      </c>
      <c r="R6" s="176">
        <v>0</v>
      </c>
      <c r="S6" s="175">
        <v>8</v>
      </c>
      <c r="T6" s="304" t="s">
        <v>251</v>
      </c>
      <c r="U6" s="176">
        <v>9</v>
      </c>
      <c r="V6" s="175">
        <v>8</v>
      </c>
      <c r="W6" s="304" t="s">
        <v>251</v>
      </c>
      <c r="X6" s="176">
        <v>13</v>
      </c>
      <c r="Y6" s="175">
        <v>11</v>
      </c>
      <c r="Z6" s="304" t="s">
        <v>251</v>
      </c>
      <c r="AA6" s="176">
        <v>10</v>
      </c>
      <c r="AB6" s="426"/>
      <c r="AC6" s="413"/>
      <c r="AD6" s="414"/>
      <c r="AE6" s="1">
        <f>AF6+AG6</f>
        <v>6</v>
      </c>
      <c r="AF6" s="13">
        <f t="shared" ref="AF6:AF13" si="0">IF(D6&gt;F6, "1","0")+IF(G6&gt;I6, "1", "0")+IF(J6&gt;L6, "1", "0")+IF(M6&gt;O6, "1", "0")+IF(P6&gt;R6, "1", "0")+IF(S6&gt;U6, "1", "0")+IF(V6&gt;X6, "1", "0")+IF(Y6&gt;AA6, "1", "0")+IF(AB6&gt;AD6, "1", "0")</f>
        <v>4</v>
      </c>
      <c r="AG6" s="54">
        <f t="shared" ref="AG6:AG13" si="1">IF(D6&lt;F6, "1","0")+IF(G6&lt;I6, "1", "0")+IF(J6&lt;L6, "1", "0")+IF(M6&lt;O6, "1", "0")+IF(P6&lt;R6, "1", "0")+IF(S6&lt;U6, "1", "0")+IF(V6&lt;X6, "1", "0")+IF(Y6&lt;AA6, "1", "0")+IF(AB6&lt;AD6, "1", "0")</f>
        <v>2</v>
      </c>
      <c r="AH6" s="56">
        <f t="shared" ref="AH6:AH13" si="2">F6+I6+L6+O6+R6+U6+X6+AA6+AD6</f>
        <v>37</v>
      </c>
      <c r="AI6" s="49">
        <f t="shared" ref="AI6:AI13" si="3">(AF6/AE6)*100%</f>
        <v>0.66666666666666663</v>
      </c>
      <c r="AJ6" s="35"/>
      <c r="AK6" s="9"/>
      <c r="AL6" s="9"/>
      <c r="AM6" s="9"/>
      <c r="AN6" s="2"/>
      <c r="AO6" s="2"/>
      <c r="AP6" s="2"/>
    </row>
    <row r="7" spans="2:42" ht="21" customHeight="1" x14ac:dyDescent="0.3">
      <c r="B7" s="40">
        <v>3</v>
      </c>
      <c r="C7" s="39" t="s">
        <v>236</v>
      </c>
      <c r="D7" s="415">
        <f>J5</f>
        <v>45794</v>
      </c>
      <c r="E7" s="416"/>
      <c r="F7" s="417"/>
      <c r="G7" s="403">
        <f>J6</f>
        <v>19</v>
      </c>
      <c r="H7" s="404"/>
      <c r="I7" s="405"/>
      <c r="J7" s="120"/>
      <c r="K7" s="19"/>
      <c r="L7" s="25"/>
      <c r="M7" s="175">
        <v>7</v>
      </c>
      <c r="N7" s="304" t="s">
        <v>251</v>
      </c>
      <c r="O7" s="176">
        <v>6</v>
      </c>
      <c r="P7" s="175">
        <v>5</v>
      </c>
      <c r="Q7" s="304" t="s">
        <v>251</v>
      </c>
      <c r="R7" s="176">
        <v>6</v>
      </c>
      <c r="S7" s="171">
        <v>6</v>
      </c>
      <c r="T7" s="172" t="s">
        <v>0</v>
      </c>
      <c r="U7" s="173">
        <v>8</v>
      </c>
      <c r="V7" s="175">
        <v>2</v>
      </c>
      <c r="W7" s="304" t="s">
        <v>251</v>
      </c>
      <c r="X7" s="176">
        <v>17</v>
      </c>
      <c r="Y7" s="171">
        <v>18</v>
      </c>
      <c r="Z7" s="172" t="s">
        <v>0</v>
      </c>
      <c r="AA7" s="173">
        <v>12</v>
      </c>
      <c r="AB7" s="175">
        <v>4</v>
      </c>
      <c r="AC7" s="304" t="s">
        <v>251</v>
      </c>
      <c r="AD7" s="176">
        <v>6</v>
      </c>
      <c r="AE7" s="1">
        <f t="shared" ref="AE7:AE13" si="4">AF7+AG7</f>
        <v>8</v>
      </c>
      <c r="AF7" s="13">
        <f t="shared" si="0"/>
        <v>4</v>
      </c>
      <c r="AG7" s="54">
        <f t="shared" si="1"/>
        <v>4</v>
      </c>
      <c r="AH7" s="56">
        <f t="shared" si="2"/>
        <v>55</v>
      </c>
      <c r="AI7" s="49">
        <f t="shared" si="3"/>
        <v>0.5</v>
      </c>
      <c r="AJ7" s="36"/>
      <c r="AK7" s="9"/>
      <c r="AL7" s="9"/>
      <c r="AM7" s="9"/>
      <c r="AN7" s="2"/>
      <c r="AO7" s="2"/>
      <c r="AP7" s="2"/>
    </row>
    <row r="8" spans="2:42" ht="21.9" customHeight="1" x14ac:dyDescent="0.3">
      <c r="B8" s="40">
        <v>4</v>
      </c>
      <c r="C8" s="60" t="s">
        <v>183</v>
      </c>
      <c r="D8" s="445">
        <f>M5</f>
        <v>45794</v>
      </c>
      <c r="E8" s="443"/>
      <c r="F8" s="444"/>
      <c r="G8" s="415">
        <v>45387</v>
      </c>
      <c r="H8" s="416"/>
      <c r="I8" s="417"/>
      <c r="J8" s="175">
        <v>6</v>
      </c>
      <c r="K8" s="304" t="s">
        <v>251</v>
      </c>
      <c r="L8" s="176">
        <v>7</v>
      </c>
      <c r="M8" s="120"/>
      <c r="N8" s="19"/>
      <c r="O8" s="25"/>
      <c r="P8" s="175">
        <v>7</v>
      </c>
      <c r="Q8" s="304" t="s">
        <v>251</v>
      </c>
      <c r="R8" s="176">
        <v>14</v>
      </c>
      <c r="S8" s="175">
        <v>12</v>
      </c>
      <c r="T8" s="164" t="s">
        <v>0</v>
      </c>
      <c r="U8" s="176">
        <v>6</v>
      </c>
      <c r="V8" s="426"/>
      <c r="W8" s="413"/>
      <c r="X8" s="414"/>
      <c r="Y8" s="175">
        <v>9</v>
      </c>
      <c r="Z8" s="304" t="s">
        <v>251</v>
      </c>
      <c r="AA8" s="176">
        <v>12</v>
      </c>
      <c r="AB8" s="461">
        <v>45759</v>
      </c>
      <c r="AC8" s="407"/>
      <c r="AD8" s="408"/>
      <c r="AE8" s="1">
        <f t="shared" si="4"/>
        <v>7</v>
      </c>
      <c r="AF8" s="13">
        <f t="shared" si="0"/>
        <v>4</v>
      </c>
      <c r="AG8" s="54">
        <f t="shared" si="1"/>
        <v>3</v>
      </c>
      <c r="AH8" s="56">
        <f t="shared" si="2"/>
        <v>39</v>
      </c>
      <c r="AI8" s="49">
        <f t="shared" si="3"/>
        <v>0.5714285714285714</v>
      </c>
      <c r="AJ8" s="37"/>
      <c r="AK8" s="9"/>
      <c r="AL8" s="9"/>
      <c r="AM8" s="10"/>
      <c r="AN8" s="2"/>
      <c r="AO8" s="2"/>
      <c r="AP8" s="2"/>
    </row>
    <row r="9" spans="2:42" ht="21.9" customHeight="1" x14ac:dyDescent="0.3">
      <c r="B9" s="40">
        <v>5</v>
      </c>
      <c r="C9" s="60" t="s">
        <v>184</v>
      </c>
      <c r="D9" s="426">
        <f>P5</f>
        <v>45809</v>
      </c>
      <c r="E9" s="413"/>
      <c r="F9" s="414"/>
      <c r="G9" s="403">
        <f>P6</f>
        <v>10</v>
      </c>
      <c r="H9" s="404"/>
      <c r="I9" s="405"/>
      <c r="J9" s="175">
        <v>6</v>
      </c>
      <c r="K9" s="304" t="s">
        <v>251</v>
      </c>
      <c r="L9" s="176">
        <v>5</v>
      </c>
      <c r="M9" s="403">
        <f>P8</f>
        <v>7</v>
      </c>
      <c r="N9" s="404"/>
      <c r="O9" s="405"/>
      <c r="P9" s="120"/>
      <c r="Q9" s="19"/>
      <c r="R9" s="25"/>
      <c r="S9" s="175">
        <v>11</v>
      </c>
      <c r="T9" s="304" t="s">
        <v>251</v>
      </c>
      <c r="U9" s="176">
        <v>1</v>
      </c>
      <c r="V9" s="175">
        <v>2</v>
      </c>
      <c r="W9" s="304" t="s">
        <v>251</v>
      </c>
      <c r="X9" s="176">
        <v>8</v>
      </c>
      <c r="Y9" s="305">
        <v>4</v>
      </c>
      <c r="Z9" s="304" t="s">
        <v>251</v>
      </c>
      <c r="AA9" s="176">
        <v>11</v>
      </c>
      <c r="AB9" s="175">
        <v>8</v>
      </c>
      <c r="AC9" s="304" t="s">
        <v>251</v>
      </c>
      <c r="AD9" s="176">
        <v>7</v>
      </c>
      <c r="AE9" s="1">
        <f t="shared" si="4"/>
        <v>8</v>
      </c>
      <c r="AF9" s="13">
        <f t="shared" si="0"/>
        <v>6</v>
      </c>
      <c r="AG9" s="54">
        <f t="shared" si="1"/>
        <v>2</v>
      </c>
      <c r="AH9" s="56">
        <f t="shared" si="2"/>
        <v>32</v>
      </c>
      <c r="AI9" s="49">
        <f t="shared" si="3"/>
        <v>0.75</v>
      </c>
      <c r="AJ9" s="35"/>
      <c r="AK9" s="9"/>
      <c r="AL9" s="9"/>
      <c r="AM9" s="9"/>
      <c r="AN9" s="2"/>
      <c r="AO9" s="2"/>
      <c r="AP9" s="2"/>
    </row>
    <row r="10" spans="2:42" ht="21.9" customHeight="1" x14ac:dyDescent="0.3">
      <c r="B10" s="40">
        <v>6</v>
      </c>
      <c r="C10" s="60" t="s">
        <v>185</v>
      </c>
      <c r="D10" s="426">
        <v>45724</v>
      </c>
      <c r="E10" s="413"/>
      <c r="F10" s="414"/>
      <c r="G10" s="175">
        <v>9</v>
      </c>
      <c r="H10" s="304" t="s">
        <v>251</v>
      </c>
      <c r="I10" s="176">
        <v>8</v>
      </c>
      <c r="J10" s="409">
        <f>S7</f>
        <v>6</v>
      </c>
      <c r="K10" s="410"/>
      <c r="L10" s="411"/>
      <c r="M10" s="409">
        <f>S8</f>
        <v>12</v>
      </c>
      <c r="N10" s="410"/>
      <c r="O10" s="411"/>
      <c r="P10" s="403">
        <f>S9</f>
        <v>11</v>
      </c>
      <c r="Q10" s="404"/>
      <c r="R10" s="405"/>
      <c r="S10" s="120"/>
      <c r="T10" s="19"/>
      <c r="U10" s="25"/>
      <c r="V10" s="175">
        <v>1</v>
      </c>
      <c r="W10" s="304" t="s">
        <v>251</v>
      </c>
      <c r="X10" s="176">
        <v>26</v>
      </c>
      <c r="Y10" s="175">
        <v>4</v>
      </c>
      <c r="Z10" s="304" t="s">
        <v>251</v>
      </c>
      <c r="AA10" s="176">
        <v>7</v>
      </c>
      <c r="AB10" s="175">
        <v>4</v>
      </c>
      <c r="AC10" s="304" t="s">
        <v>251</v>
      </c>
      <c r="AD10" s="176">
        <v>9</v>
      </c>
      <c r="AE10" s="1">
        <f t="shared" si="4"/>
        <v>8</v>
      </c>
      <c r="AF10" s="13">
        <f t="shared" si="0"/>
        <v>5</v>
      </c>
      <c r="AG10" s="54">
        <f t="shared" si="1"/>
        <v>3</v>
      </c>
      <c r="AH10" s="56">
        <f t="shared" si="2"/>
        <v>50</v>
      </c>
      <c r="AI10" s="49">
        <f>(AF10/AE10)*100%</f>
        <v>0.625</v>
      </c>
      <c r="AJ10" s="35"/>
      <c r="AK10" s="9"/>
      <c r="AL10" s="9"/>
      <c r="AM10" s="9"/>
      <c r="AN10" s="2"/>
      <c r="AO10" s="2"/>
      <c r="AP10" s="2"/>
    </row>
    <row r="11" spans="2:42" ht="21.9" customHeight="1" x14ac:dyDescent="0.3">
      <c r="B11" s="40">
        <v>7</v>
      </c>
      <c r="C11" s="60" t="s">
        <v>237</v>
      </c>
      <c r="D11" s="445"/>
      <c r="E11" s="443"/>
      <c r="F11" s="444"/>
      <c r="G11" s="403">
        <f>V6</f>
        <v>8</v>
      </c>
      <c r="H11" s="484"/>
      <c r="I11" s="485"/>
      <c r="J11" s="403">
        <f>V7</f>
        <v>2</v>
      </c>
      <c r="K11" s="404"/>
      <c r="L11" s="405"/>
      <c r="M11" s="426">
        <f>V8</f>
        <v>0</v>
      </c>
      <c r="N11" s="413"/>
      <c r="O11" s="414"/>
      <c r="P11" s="175">
        <v>8</v>
      </c>
      <c r="Q11" s="304" t="s">
        <v>251</v>
      </c>
      <c r="R11" s="176">
        <v>2</v>
      </c>
      <c r="S11" s="175">
        <v>26</v>
      </c>
      <c r="T11" s="304" t="s">
        <v>251</v>
      </c>
      <c r="U11" s="176">
        <v>1</v>
      </c>
      <c r="V11" s="122"/>
      <c r="W11" s="19"/>
      <c r="X11" s="25"/>
      <c r="Y11" s="171">
        <v>19</v>
      </c>
      <c r="Z11" s="172" t="s">
        <v>0</v>
      </c>
      <c r="AA11" s="173">
        <v>5</v>
      </c>
      <c r="AB11" s="426"/>
      <c r="AC11" s="413"/>
      <c r="AD11" s="414"/>
      <c r="AE11" s="1">
        <f t="shared" si="4"/>
        <v>5</v>
      </c>
      <c r="AF11" s="13">
        <f t="shared" si="0"/>
        <v>5</v>
      </c>
      <c r="AG11" s="54">
        <f t="shared" si="1"/>
        <v>0</v>
      </c>
      <c r="AH11" s="56">
        <f t="shared" si="2"/>
        <v>8</v>
      </c>
      <c r="AI11" s="49">
        <f t="shared" si="3"/>
        <v>1</v>
      </c>
      <c r="AJ11" s="35"/>
      <c r="AK11" s="146"/>
      <c r="AL11" s="9"/>
      <c r="AM11" s="9"/>
      <c r="AN11" s="2"/>
      <c r="AO11" s="2"/>
      <c r="AP11" s="2"/>
    </row>
    <row r="12" spans="2:42" ht="21.9" customHeight="1" x14ac:dyDescent="0.3">
      <c r="B12" s="40">
        <v>8</v>
      </c>
      <c r="C12" s="60" t="s">
        <v>238</v>
      </c>
      <c r="D12" s="403">
        <f>Y5</f>
        <v>6</v>
      </c>
      <c r="E12" s="404"/>
      <c r="F12" s="405"/>
      <c r="G12" s="175">
        <v>10</v>
      </c>
      <c r="H12" s="304" t="s">
        <v>251</v>
      </c>
      <c r="I12" s="176">
        <v>11</v>
      </c>
      <c r="J12" s="409">
        <f>Y7</f>
        <v>18</v>
      </c>
      <c r="K12" s="482"/>
      <c r="L12" s="483"/>
      <c r="M12" s="175">
        <v>12</v>
      </c>
      <c r="N12" s="304" t="s">
        <v>251</v>
      </c>
      <c r="O12" s="176">
        <v>9</v>
      </c>
      <c r="P12" s="306">
        <v>11</v>
      </c>
      <c r="Q12" s="307" t="s">
        <v>251</v>
      </c>
      <c r="R12" s="308">
        <v>4</v>
      </c>
      <c r="S12" s="175">
        <v>7</v>
      </c>
      <c r="T12" s="304" t="s">
        <v>251</v>
      </c>
      <c r="U12" s="176">
        <v>4</v>
      </c>
      <c r="V12" s="409">
        <f>Y11</f>
        <v>19</v>
      </c>
      <c r="W12" s="410"/>
      <c r="X12" s="411"/>
      <c r="Y12" s="120"/>
      <c r="Z12" s="19"/>
      <c r="AA12" s="25"/>
      <c r="AB12" s="329">
        <v>0</v>
      </c>
      <c r="AC12" s="331" t="s">
        <v>251</v>
      </c>
      <c r="AD12" s="330"/>
      <c r="AE12" s="1">
        <f t="shared" si="4"/>
        <v>7</v>
      </c>
      <c r="AF12" s="13">
        <f t="shared" si="0"/>
        <v>6</v>
      </c>
      <c r="AG12" s="54">
        <f t="shared" si="1"/>
        <v>1</v>
      </c>
      <c r="AH12" s="56">
        <f t="shared" si="2"/>
        <v>28</v>
      </c>
      <c r="AI12" s="49">
        <f t="shared" si="3"/>
        <v>0.8571428571428571</v>
      </c>
      <c r="AJ12" s="36"/>
      <c r="AK12" s="9"/>
      <c r="AL12" s="9"/>
      <c r="AM12" s="9"/>
      <c r="AN12" s="2"/>
      <c r="AO12" s="2"/>
      <c r="AP12" s="2"/>
    </row>
    <row r="13" spans="2:42" ht="21.9" customHeight="1" thickBot="1" x14ac:dyDescent="0.35">
      <c r="B13" s="270">
        <v>9</v>
      </c>
      <c r="C13" s="61" t="s">
        <v>230</v>
      </c>
      <c r="D13" s="476">
        <f>AB5</f>
        <v>18</v>
      </c>
      <c r="E13" s="477"/>
      <c r="F13" s="478"/>
      <c r="G13" s="430">
        <f>AB6</f>
        <v>0</v>
      </c>
      <c r="H13" s="474"/>
      <c r="I13" s="475"/>
      <c r="J13" s="319">
        <v>6</v>
      </c>
      <c r="K13" s="320" t="s">
        <v>251</v>
      </c>
      <c r="L13" s="303">
        <v>4</v>
      </c>
      <c r="M13" s="461">
        <v>45759</v>
      </c>
      <c r="N13" s="407"/>
      <c r="O13" s="408"/>
      <c r="P13" s="319">
        <v>7</v>
      </c>
      <c r="Q13" s="320" t="s">
        <v>251</v>
      </c>
      <c r="R13" s="303">
        <v>8</v>
      </c>
      <c r="S13" s="479">
        <f>AB10</f>
        <v>4</v>
      </c>
      <c r="T13" s="480"/>
      <c r="U13" s="481"/>
      <c r="V13" s="430">
        <f>AB11</f>
        <v>0</v>
      </c>
      <c r="W13" s="474"/>
      <c r="X13" s="475"/>
      <c r="Y13" s="332"/>
      <c r="Z13" s="333" t="s">
        <v>251</v>
      </c>
      <c r="AA13" s="334">
        <v>0</v>
      </c>
      <c r="AB13" s="20"/>
      <c r="AC13" s="29"/>
      <c r="AD13" s="30"/>
      <c r="AE13" s="62">
        <f t="shared" si="4"/>
        <v>5</v>
      </c>
      <c r="AF13" s="55">
        <f t="shared" si="0"/>
        <v>4</v>
      </c>
      <c r="AG13" s="33">
        <f t="shared" si="1"/>
        <v>1</v>
      </c>
      <c r="AH13" s="58">
        <f t="shared" si="2"/>
        <v>12</v>
      </c>
      <c r="AI13" s="59">
        <f t="shared" si="3"/>
        <v>0.8</v>
      </c>
      <c r="AJ13" s="38"/>
      <c r="AK13" s="9"/>
      <c r="AL13" s="9"/>
      <c r="AM13" s="9"/>
      <c r="AN13" s="2"/>
      <c r="AO13" s="2"/>
      <c r="AP13" s="2"/>
    </row>
    <row r="14" spans="2:42" x14ac:dyDescent="0.3">
      <c r="C14" s="7"/>
      <c r="AE14" s="99">
        <f>SUM(AE5:AE13)/2</f>
        <v>30.5</v>
      </c>
      <c r="AF14" s="99">
        <f>AF5+AF6+AF7+AF8+AF9+AF10+AF11+AF12+AF13</f>
        <v>42</v>
      </c>
      <c r="AG14" s="99">
        <f>AG5+AG6+AG7+AG8+AG9+AG10+AG11+AG12+AG13</f>
        <v>19</v>
      </c>
      <c r="AK14" s="9"/>
      <c r="AL14" s="9"/>
      <c r="AM14" s="9"/>
      <c r="AN14" s="2"/>
      <c r="AO14" s="2"/>
      <c r="AP14" s="2"/>
    </row>
    <row r="16" spans="2:42" x14ac:dyDescent="0.3">
      <c r="B16" s="399" t="s">
        <v>8</v>
      </c>
      <c r="C16" s="399"/>
      <c r="E16" s="2" t="s">
        <v>12</v>
      </c>
    </row>
    <row r="17" spans="2:42" x14ac:dyDescent="0.3">
      <c r="B17" s="400" t="s">
        <v>16</v>
      </c>
      <c r="C17" s="400"/>
      <c r="E17" s="2" t="s">
        <v>17</v>
      </c>
    </row>
    <row r="18" spans="2:42" x14ac:dyDescent="0.3">
      <c r="B18" s="397" t="s">
        <v>15</v>
      </c>
      <c r="C18" s="397"/>
      <c r="E18" s="2" t="s">
        <v>13</v>
      </c>
    </row>
    <row r="19" spans="2:42" x14ac:dyDescent="0.3">
      <c r="B19" s="398" t="s">
        <v>9</v>
      </c>
      <c r="C19" s="398"/>
      <c r="E19" s="2" t="s">
        <v>14</v>
      </c>
    </row>
    <row r="20" spans="2:42" x14ac:dyDescent="0.3">
      <c r="B20" s="395" t="s">
        <v>10</v>
      </c>
      <c r="C20" s="396"/>
      <c r="E20" s="2" t="s">
        <v>11</v>
      </c>
      <c r="O20" s="100">
        <f>MAX(D5:AD13)</f>
        <v>45809</v>
      </c>
      <c r="Q20" s="8"/>
    </row>
    <row r="26" spans="2:42" x14ac:dyDescent="0.3">
      <c r="AE26" s="9"/>
      <c r="AF26" s="9"/>
      <c r="AN26" s="2"/>
      <c r="AO26" s="2"/>
      <c r="AP26" s="2"/>
    </row>
    <row r="27" spans="2:42" x14ac:dyDescent="0.3">
      <c r="AE27" s="9"/>
      <c r="AF27" s="9"/>
      <c r="AN27" s="2"/>
      <c r="AO27" s="2"/>
      <c r="AP27" s="2"/>
    </row>
    <row r="28" spans="2:42" x14ac:dyDescent="0.3">
      <c r="AE28" s="9"/>
      <c r="AF28" s="9"/>
      <c r="AN28" s="2"/>
      <c r="AO28" s="2"/>
      <c r="AP28" s="2"/>
    </row>
    <row r="29" spans="2:42" x14ac:dyDescent="0.3">
      <c r="AE29" s="9"/>
      <c r="AF29" s="9"/>
      <c r="AN29" s="2"/>
      <c r="AO29" s="2"/>
      <c r="AP29" s="2"/>
    </row>
    <row r="30" spans="2:42" x14ac:dyDescent="0.3">
      <c r="AE30" s="9"/>
      <c r="AF30" s="9"/>
      <c r="AN30" s="2"/>
      <c r="AO30" s="2"/>
      <c r="AP30" s="2"/>
    </row>
    <row r="31" spans="2:42" x14ac:dyDescent="0.3">
      <c r="AE31" s="9"/>
      <c r="AF31" s="9"/>
      <c r="AN31" s="2"/>
      <c r="AO31" s="2"/>
      <c r="AP31" s="2"/>
    </row>
    <row r="32" spans="2:42" x14ac:dyDescent="0.3">
      <c r="AE32" s="9"/>
      <c r="AF32" s="9"/>
      <c r="AN32" s="2"/>
      <c r="AO32" s="2"/>
      <c r="AP32" s="2"/>
    </row>
    <row r="33" spans="31:42" x14ac:dyDescent="0.3">
      <c r="AE33" s="9"/>
      <c r="AF33" s="9"/>
      <c r="AN33" s="2"/>
      <c r="AO33" s="2"/>
      <c r="AP33" s="2"/>
    </row>
    <row r="34" spans="31:42" x14ac:dyDescent="0.3">
      <c r="AE34" s="9"/>
      <c r="AF34" s="9"/>
      <c r="AN34" s="2"/>
      <c r="AO34" s="2"/>
      <c r="AP34" s="2"/>
    </row>
    <row r="35" spans="31:42" x14ac:dyDescent="0.3">
      <c r="AE35" s="9"/>
      <c r="AF35" s="9"/>
      <c r="AN35" s="2"/>
      <c r="AO35" s="2"/>
      <c r="AP35" s="2"/>
    </row>
    <row r="36" spans="31:42" x14ac:dyDescent="0.3">
      <c r="AE36" s="9"/>
      <c r="AF36" s="9"/>
      <c r="AN36" s="2"/>
      <c r="AO36" s="2"/>
      <c r="AP36" s="2"/>
    </row>
    <row r="37" spans="31:42" x14ac:dyDescent="0.3">
      <c r="AE37" s="9"/>
      <c r="AF37" s="9"/>
      <c r="AN37" s="2"/>
      <c r="AO37" s="2"/>
      <c r="AP37" s="2"/>
    </row>
    <row r="38" spans="31:42" x14ac:dyDescent="0.3">
      <c r="AE38" s="9"/>
      <c r="AF38" s="9"/>
      <c r="AN38" s="2"/>
      <c r="AO38" s="2"/>
      <c r="AP38" s="2"/>
    </row>
  </sheetData>
  <mergeCells count="48">
    <mergeCell ref="AB4:AD4"/>
    <mergeCell ref="P4:R4"/>
    <mergeCell ref="M6:O6"/>
    <mergeCell ref="AB6:AD6"/>
    <mergeCell ref="AB8:AD8"/>
    <mergeCell ref="S4:U4"/>
    <mergeCell ref="V4:X4"/>
    <mergeCell ref="Y4:AA4"/>
    <mergeCell ref="B4:C4"/>
    <mergeCell ref="D4:F4"/>
    <mergeCell ref="G4:I4"/>
    <mergeCell ref="J4:L4"/>
    <mergeCell ref="M4:O4"/>
    <mergeCell ref="J5:L5"/>
    <mergeCell ref="M5:O5"/>
    <mergeCell ref="P5:R5"/>
    <mergeCell ref="S5:U5"/>
    <mergeCell ref="V5:X5"/>
    <mergeCell ref="D7:F7"/>
    <mergeCell ref="G7:I7"/>
    <mergeCell ref="D8:F8"/>
    <mergeCell ref="G8:I8"/>
    <mergeCell ref="D9:F9"/>
    <mergeCell ref="G9:I9"/>
    <mergeCell ref="D10:F10"/>
    <mergeCell ref="J10:L10"/>
    <mergeCell ref="M10:O10"/>
    <mergeCell ref="P10:R10"/>
    <mergeCell ref="V8:X8"/>
    <mergeCell ref="M9:O9"/>
    <mergeCell ref="AB11:AD11"/>
    <mergeCell ref="D12:F12"/>
    <mergeCell ref="J12:L12"/>
    <mergeCell ref="V12:X12"/>
    <mergeCell ref="D11:F11"/>
    <mergeCell ref="G11:I11"/>
    <mergeCell ref="J11:L11"/>
    <mergeCell ref="M11:O11"/>
    <mergeCell ref="B20:C20"/>
    <mergeCell ref="V13:X13"/>
    <mergeCell ref="B16:C16"/>
    <mergeCell ref="B17:C17"/>
    <mergeCell ref="B18:C18"/>
    <mergeCell ref="B19:C19"/>
    <mergeCell ref="D13:F13"/>
    <mergeCell ref="G13:I13"/>
    <mergeCell ref="M13:O13"/>
    <mergeCell ref="S13:U13"/>
  </mergeCells>
  <phoneticPr fontId="2" type="noConversion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topLeftCell="A2" zoomScaleNormal="100" workbookViewId="0">
      <selection activeCell="G5" sqref="G5:I5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4" width="4.6640625" style="2" customWidth="1"/>
    <col min="5" max="5" width="3.88671875" style="2" customWidth="1"/>
    <col min="6" max="7" width="4.6640625" style="2" customWidth="1"/>
    <col min="8" max="8" width="3.88671875" style="2" customWidth="1"/>
    <col min="9" max="10" width="4.6640625" style="2" customWidth="1"/>
    <col min="11" max="11" width="3.88671875" style="2" customWidth="1"/>
    <col min="12" max="13" width="4.6640625" style="2" customWidth="1"/>
    <col min="14" max="14" width="3.88671875" style="2" customWidth="1"/>
    <col min="15" max="16" width="4.6640625" style="2" customWidth="1"/>
    <col min="17" max="17" width="3.88671875" style="2" customWidth="1"/>
    <col min="18" max="19" width="4.6640625" style="2" customWidth="1"/>
    <col min="20" max="20" width="3.88671875" style="2" customWidth="1"/>
    <col min="21" max="22" width="4.6640625" style="2" customWidth="1"/>
    <col min="23" max="23" width="3.88671875" style="2" customWidth="1"/>
    <col min="24" max="25" width="4.6640625" style="2" customWidth="1"/>
    <col min="26" max="26" width="3.88671875" style="2" customWidth="1"/>
    <col min="27" max="28" width="4.6640625" style="2" customWidth="1"/>
    <col min="29" max="29" width="3.88671875" style="2" customWidth="1"/>
    <col min="30" max="31" width="4.6640625" style="2" customWidth="1"/>
    <col min="32" max="32" width="3.88671875" style="2" customWidth="1"/>
    <col min="33" max="33" width="4.6640625" style="2" customWidth="1"/>
    <col min="34" max="37" width="9.88671875" style="2" customWidth="1"/>
    <col min="38" max="38" width="12.88671875" style="2" bestFit="1" customWidth="1"/>
    <col min="39" max="39" width="9.88671875" style="2" hidden="1" customWidth="1"/>
    <col min="40" max="40" width="9.33203125" style="2" customWidth="1"/>
    <col min="41" max="42" width="10.109375" style="2" bestFit="1" customWidth="1"/>
    <col min="43" max="43" width="8.88671875" style="9"/>
    <col min="44" max="44" width="4.44140625" style="9" customWidth="1"/>
    <col min="45" max="45" width="5.33203125" style="9" customWidth="1"/>
    <col min="46" max="16384" width="8.88671875" style="2"/>
  </cols>
  <sheetData>
    <row r="1" spans="2:45" s="22" customFormat="1" ht="21" x14ac:dyDescent="0.3">
      <c r="B1" s="21" t="s">
        <v>1</v>
      </c>
      <c r="Y1" s="23"/>
      <c r="Z1" s="23"/>
      <c r="AA1" s="23"/>
    </row>
    <row r="2" spans="2:45" s="22" customFormat="1" ht="27" customHeight="1" x14ac:dyDescent="0.3">
      <c r="B2" s="21" t="s">
        <v>133</v>
      </c>
      <c r="AB2" s="7"/>
    </row>
    <row r="3" spans="2:45" ht="15.6" thickBot="1" x14ac:dyDescent="0.35"/>
    <row r="4" spans="2:45" ht="48" customHeight="1" thickBot="1" x14ac:dyDescent="0.35">
      <c r="B4" s="469" t="s">
        <v>121</v>
      </c>
      <c r="C4" s="470"/>
      <c r="D4" s="490" t="str">
        <f>C5</f>
        <v>AQUILA</v>
      </c>
      <c r="E4" s="472"/>
      <c r="F4" s="473"/>
      <c r="G4" s="471" t="str">
        <f>C6</f>
        <v>CITY U-B</v>
      </c>
      <c r="H4" s="472"/>
      <c r="I4" s="473"/>
      <c r="J4" s="471" t="str">
        <f>C7</f>
        <v>COMETS</v>
      </c>
      <c r="K4" s="472"/>
      <c r="L4" s="473"/>
      <c r="M4" s="471" t="str">
        <f>C8</f>
        <v>KINGSCORPION</v>
      </c>
      <c r="N4" s="472"/>
      <c r="O4" s="473"/>
      <c r="P4" s="471" t="str">
        <f>C9</f>
        <v>MOSH</v>
      </c>
      <c r="Q4" s="472"/>
      <c r="R4" s="473"/>
      <c r="S4" s="471" t="str">
        <f>C10</f>
        <v>NOMAD</v>
      </c>
      <c r="T4" s="472"/>
      <c r="U4" s="473"/>
      <c r="V4" s="471" t="str">
        <f>C11</f>
        <v>RED CASTLE</v>
      </c>
      <c r="W4" s="472"/>
      <c r="X4" s="473"/>
      <c r="Y4" s="471" t="str">
        <f>C12</f>
        <v>SENIORS</v>
      </c>
      <c r="Z4" s="472"/>
      <c r="AA4" s="473"/>
      <c r="AB4" s="471" t="str">
        <f>C13</f>
        <v>STRANGERS</v>
      </c>
      <c r="AC4" s="472"/>
      <c r="AD4" s="473"/>
      <c r="AE4" s="471" t="str">
        <f>C14</f>
        <v>VIRUS</v>
      </c>
      <c r="AF4" s="472"/>
      <c r="AG4" s="487"/>
      <c r="AH4" s="50" t="s">
        <v>7</v>
      </c>
      <c r="AI4" s="51" t="s">
        <v>6</v>
      </c>
      <c r="AJ4" s="53" t="s">
        <v>4</v>
      </c>
      <c r="AK4" s="57" t="s">
        <v>2</v>
      </c>
      <c r="AL4" s="145" t="s">
        <v>5</v>
      </c>
      <c r="AM4" s="52" t="s">
        <v>3</v>
      </c>
      <c r="AN4" s="9"/>
      <c r="AO4" s="9"/>
      <c r="AP4" s="9"/>
      <c r="AQ4" s="2"/>
      <c r="AR4" s="2"/>
      <c r="AS4" s="2"/>
    </row>
    <row r="5" spans="2:45" ht="21.9" customHeight="1" x14ac:dyDescent="0.3">
      <c r="B5" s="40">
        <v>1</v>
      </c>
      <c r="C5" s="63" t="s">
        <v>221</v>
      </c>
      <c r="D5" s="26"/>
      <c r="E5" s="26"/>
      <c r="F5" s="27"/>
      <c r="G5" s="426"/>
      <c r="H5" s="433"/>
      <c r="I5" s="435"/>
      <c r="J5" s="171">
        <v>11</v>
      </c>
      <c r="K5" s="164" t="s">
        <v>0</v>
      </c>
      <c r="L5" s="173">
        <v>15</v>
      </c>
      <c r="M5" s="175">
        <v>17</v>
      </c>
      <c r="N5" s="304" t="s">
        <v>251</v>
      </c>
      <c r="O5" s="176">
        <v>7</v>
      </c>
      <c r="P5" s="175">
        <v>10</v>
      </c>
      <c r="Q5" s="304" t="s">
        <v>251</v>
      </c>
      <c r="R5" s="176">
        <v>6</v>
      </c>
      <c r="S5" s="175">
        <v>14</v>
      </c>
      <c r="T5" s="304" t="s">
        <v>251</v>
      </c>
      <c r="U5" s="176">
        <v>15</v>
      </c>
      <c r="V5" s="426"/>
      <c r="W5" s="433"/>
      <c r="X5" s="435"/>
      <c r="Y5" s="175">
        <v>10</v>
      </c>
      <c r="Z5" s="304" t="s">
        <v>251</v>
      </c>
      <c r="AA5" s="176">
        <v>1</v>
      </c>
      <c r="AB5" s="305">
        <v>9</v>
      </c>
      <c r="AC5" s="309" t="s">
        <v>251</v>
      </c>
      <c r="AD5" s="310">
        <v>14</v>
      </c>
      <c r="AE5" s="305">
        <v>7</v>
      </c>
      <c r="AF5" s="309" t="s">
        <v>251</v>
      </c>
      <c r="AG5" s="310">
        <v>4</v>
      </c>
      <c r="AH5" s="101">
        <f>AI5+AJ5</f>
        <v>7</v>
      </c>
      <c r="AI5" s="13">
        <f>IF(D5&gt;F5, "1","0")+IF(G5&gt;I5, "1", "0")+IF(J5&gt;L5, "1", "0")+IF(M5&gt;O5, "1", "0")+IF(P5&gt;R5, "1", "0")+IF(S5&gt;U5, "1", "0")+IF(V5&gt;X5, "1", "0")+IF(Y5&gt;AA5, "1", "0")+IF(AB5&gt;AD5, "1", "0")+IF(AE5&gt;AG5, "1", "0")</f>
        <v>4</v>
      </c>
      <c r="AJ5" s="54">
        <f>IF(D5&lt;F5, "1","0")+IF(G5&lt;I5, "1", "0")+IF(J5&lt;L5, "1", "0")+IF(M5&lt;O5, "1", "0")+IF(P5&lt;R5, "1", "0")+IF(S5&lt;U5, "1", "0")+IF(V5&lt;X5, "1", "0")+IF(Y5&lt;AA5, "1", "0")+IF(AB5&lt;AD5, "1", "0")+IF(AE5&lt;AG5, "1", "0")</f>
        <v>3</v>
      </c>
      <c r="AK5" s="102">
        <f>F5+I5+L5+O5+R5+U5+X5+AA5+AD5+AG5</f>
        <v>62</v>
      </c>
      <c r="AL5" s="103">
        <f>(AI5/AH5)*100%</f>
        <v>0.5714285714285714</v>
      </c>
      <c r="AM5" s="104"/>
      <c r="AN5" s="9"/>
      <c r="AO5" s="9"/>
      <c r="AP5" s="9"/>
      <c r="AQ5" s="2"/>
      <c r="AR5" s="2"/>
      <c r="AS5" s="2"/>
    </row>
    <row r="6" spans="2:45" ht="21.9" customHeight="1" x14ac:dyDescent="0.3">
      <c r="B6" s="41">
        <v>2</v>
      </c>
      <c r="C6" s="39" t="s">
        <v>136</v>
      </c>
      <c r="D6" s="426">
        <f>G5</f>
        <v>0</v>
      </c>
      <c r="E6" s="413"/>
      <c r="F6" s="414"/>
      <c r="G6" s="120"/>
      <c r="H6" s="19"/>
      <c r="I6" s="25"/>
      <c r="J6" s="175">
        <v>8</v>
      </c>
      <c r="K6" s="304" t="s">
        <v>251</v>
      </c>
      <c r="L6" s="176">
        <v>9</v>
      </c>
      <c r="M6" s="415">
        <v>45759</v>
      </c>
      <c r="N6" s="416"/>
      <c r="O6" s="417"/>
      <c r="P6" s="175">
        <v>6</v>
      </c>
      <c r="Q6" s="304" t="s">
        <v>251</v>
      </c>
      <c r="R6" s="176">
        <v>9</v>
      </c>
      <c r="S6" s="175">
        <v>5</v>
      </c>
      <c r="T6" s="304" t="s">
        <v>251</v>
      </c>
      <c r="U6" s="176">
        <v>15</v>
      </c>
      <c r="V6" s="175">
        <v>12</v>
      </c>
      <c r="W6" s="304" t="s">
        <v>251</v>
      </c>
      <c r="X6" s="176">
        <v>6</v>
      </c>
      <c r="Y6" s="426"/>
      <c r="Z6" s="433"/>
      <c r="AA6" s="435"/>
      <c r="AB6" s="175">
        <v>6</v>
      </c>
      <c r="AC6" s="304" t="s">
        <v>251</v>
      </c>
      <c r="AD6" s="176">
        <v>8</v>
      </c>
      <c r="AE6" s="171">
        <v>1</v>
      </c>
      <c r="AF6" s="164" t="s">
        <v>0</v>
      </c>
      <c r="AG6" s="173">
        <v>13</v>
      </c>
      <c r="AH6" s="1">
        <f>AI6+AJ6</f>
        <v>7</v>
      </c>
      <c r="AI6" s="13">
        <f t="shared" ref="AI6:AI13" si="0">IF(D6&gt;F6, "1","0")+IF(G6&gt;I6, "1", "0")+IF(J6&gt;L6, "1", "0")+IF(M6&gt;O6, "1", "0")+IF(P6&gt;R6, "1", "0")+IF(S6&gt;U6, "1", "0")+IF(V6&gt;X6, "1", "0")+IF(Y6&gt;AA6, "1", "0")+IF(AB6&gt;AD6, "1", "0")+IF(AE6&gt;AG6, "1", "0")</f>
        <v>2</v>
      </c>
      <c r="AJ6" s="54">
        <f>IF(D6&lt;F6, "1","0")+IF(G6&lt;I6, "1", "0")+IF(J6&lt;L6, "1", "0")+IF(M6&lt;O6, "1", "0")+IF(P6&lt;R6, "1", "0")+IF(S6&lt;U6, "1", "0")+IF(V6&lt;X6, "1", "0")+IF(Y6&lt;AA6, "1", "0")+IF(AB6&lt;AD6, "1", "0")+IF(AE6&lt;AG6, "1", "0")</f>
        <v>5</v>
      </c>
      <c r="AK6" s="56">
        <f t="shared" ref="AK6:AK13" si="1">F6+I6+L6+O6+R6+U6+X6+AA6+AD6+AG6</f>
        <v>60</v>
      </c>
      <c r="AL6" s="49">
        <f t="shared" ref="AL6:AL14" si="2">(AI6/AH6)*100%</f>
        <v>0.2857142857142857</v>
      </c>
      <c r="AM6" s="35"/>
      <c r="AN6" s="9"/>
      <c r="AO6" s="9"/>
      <c r="AP6" s="9"/>
      <c r="AQ6" s="2"/>
      <c r="AR6" s="2"/>
      <c r="AS6" s="2"/>
    </row>
    <row r="7" spans="2:45" ht="21.9" customHeight="1" x14ac:dyDescent="0.3">
      <c r="B7" s="41">
        <v>3</v>
      </c>
      <c r="C7" s="60" t="s">
        <v>222</v>
      </c>
      <c r="D7" s="409">
        <f>J5</f>
        <v>11</v>
      </c>
      <c r="E7" s="410"/>
      <c r="F7" s="411"/>
      <c r="G7" s="175">
        <v>9</v>
      </c>
      <c r="H7" s="304" t="s">
        <v>251</v>
      </c>
      <c r="I7" s="176">
        <v>8</v>
      </c>
      <c r="J7" s="121"/>
      <c r="K7" s="26"/>
      <c r="L7" s="27"/>
      <c r="M7" s="175">
        <v>18</v>
      </c>
      <c r="N7" s="304" t="s">
        <v>251</v>
      </c>
      <c r="O7" s="176">
        <v>7</v>
      </c>
      <c r="P7" s="426"/>
      <c r="Q7" s="433"/>
      <c r="R7" s="435"/>
      <c r="S7" s="175">
        <v>15</v>
      </c>
      <c r="T7" s="304" t="s">
        <v>251</v>
      </c>
      <c r="U7" s="328">
        <v>1</v>
      </c>
      <c r="V7" s="175">
        <v>9</v>
      </c>
      <c r="W7" s="304" t="s">
        <v>251</v>
      </c>
      <c r="X7" s="176">
        <v>6</v>
      </c>
      <c r="Y7" s="176">
        <v>12</v>
      </c>
      <c r="Z7" s="318" t="s">
        <v>251</v>
      </c>
      <c r="AA7" s="317">
        <v>0</v>
      </c>
      <c r="AB7" s="171">
        <v>11</v>
      </c>
      <c r="AC7" s="164" t="s">
        <v>0</v>
      </c>
      <c r="AD7" s="173">
        <v>8</v>
      </c>
      <c r="AE7" s="426"/>
      <c r="AF7" s="433"/>
      <c r="AG7" s="435"/>
      <c r="AH7" s="1">
        <f t="shared" ref="AH7:AH14" si="3">AI7+AJ7</f>
        <v>7</v>
      </c>
      <c r="AI7" s="13">
        <f t="shared" si="0"/>
        <v>7</v>
      </c>
      <c r="AJ7" s="54">
        <f t="shared" ref="AJ7:AJ14" si="4">IF(D7&lt;F7, "1","0")+IF(G7&lt;I7, "1", "0")+IF(J7&lt;L7, "1", "0")+IF(M7&lt;O7, "1", "0")+IF(P7&lt;R7, "1", "0")+IF(S7&lt;U7, "1", "0")+IF(V7&lt;X7, "1", "0")+IF(Y7&lt;AA7, "1", "0")+IF(AB7&lt;AD7, "1", "0")+IF(AE7&lt;AG7, "1", "0")</f>
        <v>0</v>
      </c>
      <c r="AK7" s="56">
        <f t="shared" si="1"/>
        <v>30</v>
      </c>
      <c r="AL7" s="49">
        <f t="shared" si="2"/>
        <v>1</v>
      </c>
      <c r="AM7" s="35"/>
      <c r="AN7" s="9"/>
      <c r="AO7" s="9"/>
      <c r="AP7" s="9"/>
      <c r="AQ7" s="2"/>
      <c r="AR7" s="2"/>
      <c r="AS7" s="2"/>
    </row>
    <row r="8" spans="2:45" ht="21.9" customHeight="1" x14ac:dyDescent="0.3">
      <c r="B8" s="44">
        <v>4</v>
      </c>
      <c r="C8" s="39" t="s">
        <v>223</v>
      </c>
      <c r="D8" s="175">
        <v>7</v>
      </c>
      <c r="E8" s="304" t="s">
        <v>251</v>
      </c>
      <c r="F8" s="176">
        <v>17</v>
      </c>
      <c r="G8" s="409">
        <f>M6</f>
        <v>45759</v>
      </c>
      <c r="H8" s="410"/>
      <c r="I8" s="411"/>
      <c r="J8" s="403">
        <f>M7</f>
        <v>18</v>
      </c>
      <c r="K8" s="404"/>
      <c r="L8" s="405"/>
      <c r="M8" s="120"/>
      <c r="N8" s="19"/>
      <c r="O8" s="25"/>
      <c r="P8" s="175">
        <v>3</v>
      </c>
      <c r="Q8" s="304" t="s">
        <v>251</v>
      </c>
      <c r="R8" s="328">
        <v>22</v>
      </c>
      <c r="S8" s="426"/>
      <c r="T8" s="413"/>
      <c r="U8" s="414"/>
      <c r="V8" s="175">
        <v>9</v>
      </c>
      <c r="W8" s="304" t="s">
        <v>251</v>
      </c>
      <c r="X8" s="176">
        <v>10</v>
      </c>
      <c r="Y8" s="425"/>
      <c r="Z8" s="486"/>
      <c r="AA8" s="486"/>
      <c r="AB8" s="426"/>
      <c r="AC8" s="433"/>
      <c r="AD8" s="435"/>
      <c r="AE8" s="175">
        <v>11</v>
      </c>
      <c r="AF8" s="304" t="s">
        <v>251</v>
      </c>
      <c r="AG8" s="176">
        <v>6</v>
      </c>
      <c r="AH8" s="1">
        <f t="shared" si="3"/>
        <v>6</v>
      </c>
      <c r="AI8" s="13">
        <f t="shared" si="0"/>
        <v>3</v>
      </c>
      <c r="AJ8" s="54">
        <f t="shared" si="4"/>
        <v>3</v>
      </c>
      <c r="AK8" s="56">
        <f t="shared" si="1"/>
        <v>55</v>
      </c>
      <c r="AL8" s="49">
        <f t="shared" si="2"/>
        <v>0.5</v>
      </c>
      <c r="AM8" s="36"/>
      <c r="AN8" s="9"/>
      <c r="AO8" s="9"/>
      <c r="AP8" s="9"/>
      <c r="AQ8" s="2"/>
      <c r="AR8" s="2"/>
      <c r="AS8" s="2"/>
    </row>
    <row r="9" spans="2:45" ht="21.9" customHeight="1" x14ac:dyDescent="0.3">
      <c r="B9" s="41">
        <v>5</v>
      </c>
      <c r="C9" s="60" t="s">
        <v>225</v>
      </c>
      <c r="D9" s="175">
        <v>6</v>
      </c>
      <c r="E9" s="304" t="s">
        <v>251</v>
      </c>
      <c r="F9" s="176">
        <v>10</v>
      </c>
      <c r="G9" s="403">
        <f>P6</f>
        <v>6</v>
      </c>
      <c r="H9" s="404"/>
      <c r="I9" s="405"/>
      <c r="J9" s="426">
        <f>P7</f>
        <v>0</v>
      </c>
      <c r="K9" s="413"/>
      <c r="L9" s="414"/>
      <c r="M9" s="403">
        <f>P8</f>
        <v>3</v>
      </c>
      <c r="N9" s="404"/>
      <c r="O9" s="405"/>
      <c r="P9" s="120"/>
      <c r="Q9" s="19"/>
      <c r="R9" s="25"/>
      <c r="S9" s="415">
        <v>45773</v>
      </c>
      <c r="T9" s="416"/>
      <c r="U9" s="417"/>
      <c r="V9" s="415"/>
      <c r="W9" s="416"/>
      <c r="X9" s="417"/>
      <c r="Y9" s="171">
        <v>15</v>
      </c>
      <c r="Z9" s="335" t="s">
        <v>251</v>
      </c>
      <c r="AA9" s="173">
        <v>3</v>
      </c>
      <c r="AB9" s="426"/>
      <c r="AC9" s="433"/>
      <c r="AD9" s="435"/>
      <c r="AE9" s="175">
        <v>5</v>
      </c>
      <c r="AF9" s="304" t="s">
        <v>251</v>
      </c>
      <c r="AG9" s="176">
        <v>7</v>
      </c>
      <c r="AH9" s="1">
        <f t="shared" si="3"/>
        <v>6</v>
      </c>
      <c r="AI9" s="13">
        <f t="shared" si="0"/>
        <v>4</v>
      </c>
      <c r="AJ9" s="54">
        <f t="shared" si="4"/>
        <v>2</v>
      </c>
      <c r="AK9" s="56">
        <f t="shared" si="1"/>
        <v>20</v>
      </c>
      <c r="AL9" s="49">
        <f t="shared" si="2"/>
        <v>0.66666666666666663</v>
      </c>
      <c r="AM9" s="37"/>
      <c r="AN9" s="9"/>
      <c r="AO9" s="9"/>
      <c r="AP9" s="10"/>
      <c r="AQ9" s="2"/>
      <c r="AR9" s="2"/>
      <c r="AS9" s="2"/>
    </row>
    <row r="10" spans="2:45" ht="21.9" customHeight="1" x14ac:dyDescent="0.3">
      <c r="B10" s="44">
        <v>6</v>
      </c>
      <c r="C10" s="60" t="s">
        <v>224</v>
      </c>
      <c r="D10" s="175">
        <v>15</v>
      </c>
      <c r="E10" s="304" t="s">
        <v>251</v>
      </c>
      <c r="F10" s="176">
        <v>14</v>
      </c>
      <c r="G10" s="175">
        <v>15</v>
      </c>
      <c r="H10" s="304" t="s">
        <v>251</v>
      </c>
      <c r="I10" s="176">
        <v>5</v>
      </c>
      <c r="J10" s="403">
        <f>S7</f>
        <v>15</v>
      </c>
      <c r="K10" s="404"/>
      <c r="L10" s="405"/>
      <c r="M10" s="426">
        <v>45746</v>
      </c>
      <c r="N10" s="413"/>
      <c r="O10" s="414"/>
      <c r="P10" s="426">
        <f>S9</f>
        <v>45773</v>
      </c>
      <c r="Q10" s="413"/>
      <c r="R10" s="414"/>
      <c r="S10" s="120"/>
      <c r="T10" s="19"/>
      <c r="U10" s="25"/>
      <c r="V10" s="175">
        <v>5</v>
      </c>
      <c r="W10" s="304" t="s">
        <v>251</v>
      </c>
      <c r="X10" s="176">
        <v>13</v>
      </c>
      <c r="Y10" s="305">
        <v>7</v>
      </c>
      <c r="Z10" s="309" t="s">
        <v>251</v>
      </c>
      <c r="AA10" s="310">
        <v>17</v>
      </c>
      <c r="AB10" s="415"/>
      <c r="AC10" s="424"/>
      <c r="AD10" s="425"/>
      <c r="AE10" s="171">
        <v>7</v>
      </c>
      <c r="AF10" s="164" t="s">
        <v>0</v>
      </c>
      <c r="AG10" s="173">
        <v>17</v>
      </c>
      <c r="AH10" s="1">
        <f t="shared" si="3"/>
        <v>8</v>
      </c>
      <c r="AI10" s="13">
        <f t="shared" si="0"/>
        <v>5</v>
      </c>
      <c r="AJ10" s="54">
        <f t="shared" si="4"/>
        <v>3</v>
      </c>
      <c r="AK10" s="56">
        <f t="shared" si="1"/>
        <v>66</v>
      </c>
      <c r="AL10" s="49">
        <f t="shared" si="2"/>
        <v>0.625</v>
      </c>
      <c r="AM10" s="35"/>
      <c r="AN10" s="155"/>
      <c r="AO10" s="9"/>
      <c r="AP10" s="9"/>
      <c r="AQ10" s="2"/>
      <c r="AR10" s="2"/>
      <c r="AS10" s="2"/>
    </row>
    <row r="11" spans="2:45" ht="21.9" customHeight="1" x14ac:dyDescent="0.3">
      <c r="B11" s="41">
        <v>7</v>
      </c>
      <c r="C11" s="60" t="s">
        <v>226</v>
      </c>
      <c r="D11" s="426">
        <f>V5</f>
        <v>0</v>
      </c>
      <c r="E11" s="413"/>
      <c r="F11" s="414"/>
      <c r="G11" s="403">
        <f>V6</f>
        <v>12</v>
      </c>
      <c r="H11" s="404"/>
      <c r="I11" s="405"/>
      <c r="J11" s="175">
        <v>6</v>
      </c>
      <c r="K11" s="304" t="s">
        <v>251</v>
      </c>
      <c r="L11" s="176">
        <v>9</v>
      </c>
      <c r="M11" s="175">
        <v>10</v>
      </c>
      <c r="N11" s="304" t="s">
        <v>251</v>
      </c>
      <c r="O11" s="176">
        <v>9</v>
      </c>
      <c r="P11" s="415">
        <v>45752</v>
      </c>
      <c r="Q11" s="416"/>
      <c r="R11" s="417"/>
      <c r="S11" s="175">
        <v>13</v>
      </c>
      <c r="T11" s="304" t="s">
        <v>251</v>
      </c>
      <c r="U11" s="176">
        <v>5</v>
      </c>
      <c r="V11" s="120"/>
      <c r="W11" s="19"/>
      <c r="X11" s="25"/>
      <c r="Y11" s="175">
        <v>14</v>
      </c>
      <c r="Z11" s="304" t="s">
        <v>251</v>
      </c>
      <c r="AA11" s="176">
        <v>4</v>
      </c>
      <c r="AB11" s="171">
        <v>5</v>
      </c>
      <c r="AC11" s="164" t="s">
        <v>0</v>
      </c>
      <c r="AD11" s="173">
        <v>15</v>
      </c>
      <c r="AE11" s="355"/>
      <c r="AF11" s="356" t="s">
        <v>251</v>
      </c>
      <c r="AG11" s="357">
        <v>0</v>
      </c>
      <c r="AH11" s="1">
        <f t="shared" si="3"/>
        <v>7</v>
      </c>
      <c r="AI11" s="13">
        <f t="shared" si="0"/>
        <v>5</v>
      </c>
      <c r="AJ11" s="54">
        <f t="shared" si="4"/>
        <v>2</v>
      </c>
      <c r="AK11" s="56">
        <f t="shared" si="1"/>
        <v>42</v>
      </c>
      <c r="AL11" s="49">
        <f t="shared" si="2"/>
        <v>0.7142857142857143</v>
      </c>
      <c r="AM11" s="35"/>
      <c r="AN11" s="9"/>
      <c r="AO11" s="9"/>
      <c r="AP11" s="9"/>
      <c r="AQ11" s="2"/>
      <c r="AR11" s="2"/>
      <c r="AS11" s="2"/>
    </row>
    <row r="12" spans="2:45" ht="21.9" customHeight="1" x14ac:dyDescent="0.3">
      <c r="B12" s="44">
        <v>8</v>
      </c>
      <c r="C12" s="60" t="s">
        <v>240</v>
      </c>
      <c r="D12" s="175">
        <v>1</v>
      </c>
      <c r="E12" s="304" t="s">
        <v>251</v>
      </c>
      <c r="F12" s="176">
        <v>10</v>
      </c>
      <c r="G12" s="426">
        <f>Y6</f>
        <v>0</v>
      </c>
      <c r="H12" s="413"/>
      <c r="I12" s="414"/>
      <c r="J12" s="175">
        <v>0</v>
      </c>
      <c r="K12" s="304" t="s">
        <v>251</v>
      </c>
      <c r="L12" s="176">
        <v>12</v>
      </c>
      <c r="M12" s="425">
        <v>45753</v>
      </c>
      <c r="N12" s="486"/>
      <c r="O12" s="486"/>
      <c r="P12" s="314">
        <v>3</v>
      </c>
      <c r="Q12" s="316" t="s">
        <v>251</v>
      </c>
      <c r="R12" s="315">
        <v>15</v>
      </c>
      <c r="S12" s="305">
        <v>17</v>
      </c>
      <c r="T12" s="304" t="s">
        <v>251</v>
      </c>
      <c r="U12" s="176">
        <v>7</v>
      </c>
      <c r="V12" s="175">
        <v>4</v>
      </c>
      <c r="W12" s="304" t="s">
        <v>251</v>
      </c>
      <c r="X12" s="176">
        <v>14</v>
      </c>
      <c r="Y12" s="122"/>
      <c r="Z12" s="19"/>
      <c r="AA12" s="25"/>
      <c r="AB12" s="175">
        <v>6</v>
      </c>
      <c r="AC12" s="304" t="s">
        <v>251</v>
      </c>
      <c r="AD12" s="176">
        <v>21</v>
      </c>
      <c r="AE12" s="415">
        <v>45774</v>
      </c>
      <c r="AF12" s="424"/>
      <c r="AG12" s="425"/>
      <c r="AH12" s="1">
        <f t="shared" si="3"/>
        <v>8</v>
      </c>
      <c r="AI12" s="13">
        <f t="shared" si="0"/>
        <v>3</v>
      </c>
      <c r="AJ12" s="54">
        <f t="shared" si="4"/>
        <v>5</v>
      </c>
      <c r="AK12" s="56">
        <f t="shared" si="1"/>
        <v>79</v>
      </c>
      <c r="AL12" s="49">
        <f t="shared" si="2"/>
        <v>0.375</v>
      </c>
      <c r="AM12" s="35"/>
      <c r="AN12" s="146"/>
      <c r="AO12" s="9"/>
      <c r="AP12" s="9"/>
      <c r="AQ12" s="2"/>
      <c r="AR12" s="2"/>
      <c r="AS12" s="2"/>
    </row>
    <row r="13" spans="2:45" ht="21.9" customHeight="1" x14ac:dyDescent="0.3">
      <c r="B13" s="41">
        <v>9</v>
      </c>
      <c r="C13" s="60" t="s">
        <v>241</v>
      </c>
      <c r="D13" s="305">
        <v>14</v>
      </c>
      <c r="E13" s="309" t="s">
        <v>251</v>
      </c>
      <c r="F13" s="310">
        <v>9</v>
      </c>
      <c r="G13" s="175">
        <v>8</v>
      </c>
      <c r="H13" s="304" t="s">
        <v>251</v>
      </c>
      <c r="I13" s="176">
        <v>6</v>
      </c>
      <c r="J13" s="409">
        <f>AB7</f>
        <v>11</v>
      </c>
      <c r="K13" s="410"/>
      <c r="L13" s="411"/>
      <c r="M13" s="426">
        <f>AB8</f>
        <v>0</v>
      </c>
      <c r="N13" s="413"/>
      <c r="O13" s="414"/>
      <c r="P13" s="426">
        <f>AB9</f>
        <v>0</v>
      </c>
      <c r="Q13" s="413"/>
      <c r="R13" s="414"/>
      <c r="S13" s="415">
        <v>45752</v>
      </c>
      <c r="T13" s="424"/>
      <c r="U13" s="425"/>
      <c r="V13" s="409">
        <f>AB11</f>
        <v>5</v>
      </c>
      <c r="W13" s="410"/>
      <c r="X13" s="411"/>
      <c r="Y13" s="403">
        <f>AB12</f>
        <v>6</v>
      </c>
      <c r="Z13" s="404"/>
      <c r="AA13" s="405"/>
      <c r="AB13" s="120"/>
      <c r="AC13" s="19"/>
      <c r="AD13" s="25"/>
      <c r="AE13" s="175">
        <v>8</v>
      </c>
      <c r="AF13" s="304" t="s">
        <v>251</v>
      </c>
      <c r="AG13" s="176">
        <v>4</v>
      </c>
      <c r="AH13" s="1">
        <f t="shared" si="3"/>
        <v>7</v>
      </c>
      <c r="AI13" s="13">
        <f t="shared" si="0"/>
        <v>7</v>
      </c>
      <c r="AJ13" s="54">
        <f t="shared" si="4"/>
        <v>0</v>
      </c>
      <c r="AK13" s="56">
        <f t="shared" si="1"/>
        <v>19</v>
      </c>
      <c r="AL13" s="49">
        <f t="shared" si="2"/>
        <v>1</v>
      </c>
      <c r="AM13" s="36"/>
      <c r="AN13" s="155"/>
      <c r="AO13" s="9"/>
      <c r="AP13" s="9"/>
      <c r="AQ13" s="2"/>
      <c r="AR13" s="2"/>
      <c r="AS13" s="2"/>
    </row>
    <row r="14" spans="2:45" ht="21.9" customHeight="1" thickBot="1" x14ac:dyDescent="0.35">
      <c r="B14" s="42">
        <v>10</v>
      </c>
      <c r="C14" s="61" t="s">
        <v>239</v>
      </c>
      <c r="D14" s="479">
        <f>AE5</f>
        <v>7</v>
      </c>
      <c r="E14" s="480"/>
      <c r="F14" s="481"/>
      <c r="G14" s="491">
        <f>AE6</f>
        <v>1</v>
      </c>
      <c r="H14" s="492"/>
      <c r="I14" s="493"/>
      <c r="J14" s="430">
        <f>AE7</f>
        <v>0</v>
      </c>
      <c r="K14" s="474"/>
      <c r="L14" s="475"/>
      <c r="M14" s="319">
        <v>6</v>
      </c>
      <c r="N14" s="320" t="s">
        <v>251</v>
      </c>
      <c r="O14" s="303">
        <v>11</v>
      </c>
      <c r="P14" s="319">
        <v>7</v>
      </c>
      <c r="Q14" s="320" t="s">
        <v>251</v>
      </c>
      <c r="R14" s="303">
        <v>5</v>
      </c>
      <c r="S14" s="491">
        <f>AE10</f>
        <v>7</v>
      </c>
      <c r="T14" s="492"/>
      <c r="U14" s="493"/>
      <c r="V14" s="479">
        <f>AE11</f>
        <v>0</v>
      </c>
      <c r="W14" s="480"/>
      <c r="X14" s="481"/>
      <c r="Y14" s="430">
        <f>AE12</f>
        <v>45774</v>
      </c>
      <c r="Z14" s="474"/>
      <c r="AA14" s="475"/>
      <c r="AB14" s="319">
        <v>4</v>
      </c>
      <c r="AC14" s="320" t="s">
        <v>251</v>
      </c>
      <c r="AD14" s="303">
        <v>8</v>
      </c>
      <c r="AE14" s="20"/>
      <c r="AF14" s="29"/>
      <c r="AG14" s="30"/>
      <c r="AH14" s="62">
        <f t="shared" si="3"/>
        <v>7</v>
      </c>
      <c r="AI14" s="55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5</v>
      </c>
      <c r="AJ14" s="33">
        <f t="shared" si="4"/>
        <v>2</v>
      </c>
      <c r="AK14" s="58">
        <f>F14+I14+L14+O14+R14+U14+X14+AA14+AD14+AG14</f>
        <v>24</v>
      </c>
      <c r="AL14" s="59">
        <f t="shared" si="2"/>
        <v>0.7142857142857143</v>
      </c>
      <c r="AM14" s="38"/>
      <c r="AN14" s="9"/>
      <c r="AO14" s="9"/>
      <c r="AP14" s="9"/>
      <c r="AQ14" s="2"/>
      <c r="AR14" s="2"/>
      <c r="AS14" s="2"/>
    </row>
    <row r="15" spans="2:45" x14ac:dyDescent="0.3">
      <c r="C15" s="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9">
        <f>SUM(AH5:AH14)/2</f>
        <v>35</v>
      </c>
      <c r="AI15" s="99">
        <f>AI5+AI6+AI7+AI8+AI9+AI10+AI11+AI12+AI13+AI14</f>
        <v>45</v>
      </c>
      <c r="AJ15" s="99">
        <f>AJ5+AJ6+AJ7+AJ8+AJ9+AJ10+AJ11+AJ12+AJ13+AJ14</f>
        <v>25</v>
      </c>
      <c r="AN15" s="9"/>
      <c r="AO15" s="9"/>
      <c r="AP15" s="9"/>
      <c r="AQ15" s="2"/>
      <c r="AR15" s="2"/>
      <c r="AS15" s="2"/>
    </row>
    <row r="17" spans="2:45" x14ac:dyDescent="0.3">
      <c r="B17" s="488" t="s">
        <v>8</v>
      </c>
      <c r="C17" s="489"/>
      <c r="E17" s="2" t="s">
        <v>12</v>
      </c>
    </row>
    <row r="18" spans="2:45" x14ac:dyDescent="0.3">
      <c r="B18" s="494" t="s">
        <v>16</v>
      </c>
      <c r="C18" s="495"/>
      <c r="E18" s="2" t="s">
        <v>17</v>
      </c>
    </row>
    <row r="19" spans="2:45" x14ac:dyDescent="0.3">
      <c r="B19" s="496" t="s">
        <v>15</v>
      </c>
      <c r="C19" s="497"/>
      <c r="E19" s="2" t="s">
        <v>13</v>
      </c>
    </row>
    <row r="20" spans="2:45" x14ac:dyDescent="0.3">
      <c r="B20" s="498" t="s">
        <v>9</v>
      </c>
      <c r="C20" s="499"/>
      <c r="E20" s="2" t="s">
        <v>14</v>
      </c>
    </row>
    <row r="21" spans="2:45" x14ac:dyDescent="0.3">
      <c r="B21" s="395" t="s">
        <v>10</v>
      </c>
      <c r="C21" s="396"/>
      <c r="E21" s="2" t="s">
        <v>11</v>
      </c>
      <c r="R21" s="100">
        <f>MAX(D5:AG14)</f>
        <v>45774</v>
      </c>
      <c r="T21" s="8"/>
    </row>
    <row r="27" spans="2:45" x14ac:dyDescent="0.3">
      <c r="AH27" s="9"/>
      <c r="AI27" s="9"/>
      <c r="AQ27" s="2"/>
      <c r="AR27" s="2"/>
      <c r="AS27" s="2"/>
    </row>
    <row r="28" spans="2:45" x14ac:dyDescent="0.3">
      <c r="AH28" s="9"/>
      <c r="AI28" s="9"/>
      <c r="AQ28" s="2"/>
      <c r="AR28" s="2"/>
      <c r="AS28" s="2"/>
    </row>
    <row r="29" spans="2:45" x14ac:dyDescent="0.3">
      <c r="AH29" s="9"/>
      <c r="AI29" s="9"/>
      <c r="AQ29" s="2"/>
      <c r="AR29" s="2"/>
      <c r="AS29" s="2"/>
    </row>
    <row r="30" spans="2:45" x14ac:dyDescent="0.3">
      <c r="AH30" s="9"/>
      <c r="AI30" s="9"/>
      <c r="AQ30" s="2"/>
      <c r="AR30" s="2"/>
      <c r="AS30" s="2"/>
    </row>
    <row r="31" spans="2:45" x14ac:dyDescent="0.3">
      <c r="AH31" s="9"/>
      <c r="AI31" s="9"/>
      <c r="AQ31" s="2"/>
      <c r="AR31" s="2"/>
      <c r="AS31" s="2"/>
    </row>
    <row r="32" spans="2:45" x14ac:dyDescent="0.3">
      <c r="AH32" s="9"/>
      <c r="AI32" s="9"/>
      <c r="AQ32" s="2"/>
      <c r="AR32" s="2"/>
      <c r="AS32" s="2"/>
    </row>
    <row r="33" spans="34:45" x14ac:dyDescent="0.3">
      <c r="AH33" s="9"/>
      <c r="AI33" s="9"/>
      <c r="AQ33" s="2"/>
      <c r="AR33" s="2"/>
      <c r="AS33" s="2"/>
    </row>
    <row r="34" spans="34:45" x14ac:dyDescent="0.3">
      <c r="AH34" s="9"/>
      <c r="AI34" s="9"/>
      <c r="AQ34" s="2"/>
      <c r="AR34" s="2"/>
      <c r="AS34" s="2"/>
    </row>
    <row r="35" spans="34:45" x14ac:dyDescent="0.3">
      <c r="AH35" s="9"/>
      <c r="AI35" s="9"/>
      <c r="AQ35" s="2"/>
      <c r="AR35" s="2"/>
      <c r="AS35" s="2"/>
    </row>
    <row r="36" spans="34:45" x14ac:dyDescent="0.3">
      <c r="AH36" s="9"/>
      <c r="AI36" s="9"/>
      <c r="AQ36" s="2"/>
      <c r="AR36" s="2"/>
      <c r="AS36" s="2"/>
    </row>
    <row r="37" spans="34:45" x14ac:dyDescent="0.3">
      <c r="AH37" s="9"/>
      <c r="AI37" s="9"/>
      <c r="AQ37" s="2"/>
      <c r="AR37" s="2"/>
      <c r="AS37" s="2"/>
    </row>
    <row r="38" spans="34:45" x14ac:dyDescent="0.3">
      <c r="AH38" s="9"/>
      <c r="AI38" s="9"/>
      <c r="AQ38" s="2"/>
      <c r="AR38" s="2"/>
      <c r="AS38" s="2"/>
    </row>
    <row r="39" spans="34:45" x14ac:dyDescent="0.3">
      <c r="AH39" s="9"/>
      <c r="AI39" s="9"/>
      <c r="AQ39" s="2"/>
      <c r="AR39" s="2"/>
      <c r="AS39" s="2"/>
    </row>
  </sheetData>
  <mergeCells count="57">
    <mergeCell ref="AE7:AG7"/>
    <mergeCell ref="Y8:AA8"/>
    <mergeCell ref="Y13:AA13"/>
    <mergeCell ref="AB10:AD10"/>
    <mergeCell ref="V9:X9"/>
    <mergeCell ref="V13:X13"/>
    <mergeCell ref="AB8:AD8"/>
    <mergeCell ref="AB9:AD9"/>
    <mergeCell ref="AE12:AG12"/>
    <mergeCell ref="B21:C21"/>
    <mergeCell ref="S4:U4"/>
    <mergeCell ref="J13:L13"/>
    <mergeCell ref="S8:U8"/>
    <mergeCell ref="M10:O10"/>
    <mergeCell ref="J14:L14"/>
    <mergeCell ref="G14:I14"/>
    <mergeCell ref="J9:L9"/>
    <mergeCell ref="S9:U9"/>
    <mergeCell ref="P10:R10"/>
    <mergeCell ref="J8:L8"/>
    <mergeCell ref="M9:O9"/>
    <mergeCell ref="G12:I12"/>
    <mergeCell ref="B18:C18"/>
    <mergeCell ref="B19:C19"/>
    <mergeCell ref="B20:C20"/>
    <mergeCell ref="AB4:AD4"/>
    <mergeCell ref="AE4:AG4"/>
    <mergeCell ref="B17:C17"/>
    <mergeCell ref="B4:C4"/>
    <mergeCell ref="D4:F4"/>
    <mergeCell ref="G4:I4"/>
    <mergeCell ref="J4:L4"/>
    <mergeCell ref="M4:O4"/>
    <mergeCell ref="P4:R4"/>
    <mergeCell ref="G11:I11"/>
    <mergeCell ref="M13:O13"/>
    <mergeCell ref="D7:F7"/>
    <mergeCell ref="D6:F6"/>
    <mergeCell ref="V4:X4"/>
    <mergeCell ref="Y4:AA4"/>
    <mergeCell ref="S14:U14"/>
    <mergeCell ref="D14:F14"/>
    <mergeCell ref="D11:F11"/>
    <mergeCell ref="J10:L10"/>
    <mergeCell ref="Y14:AA14"/>
    <mergeCell ref="G5:I5"/>
    <mergeCell ref="G9:I9"/>
    <mergeCell ref="P7:R7"/>
    <mergeCell ref="M6:O6"/>
    <mergeCell ref="G8:I8"/>
    <mergeCell ref="S13:U13"/>
    <mergeCell ref="P11:R11"/>
    <mergeCell ref="P13:R13"/>
    <mergeCell ref="V5:X5"/>
    <mergeCell ref="M12:O12"/>
    <mergeCell ref="Y6:AA6"/>
    <mergeCell ref="V14:X14"/>
  </mergeCells>
  <phoneticPr fontId="2" type="noConversion"/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22B-7631-43AA-A2F4-F7F3C37E8424}">
  <sheetPr>
    <pageSetUpPr fitToPage="1"/>
  </sheetPr>
  <dimension ref="B1:AJ55"/>
  <sheetViews>
    <sheetView topLeftCell="B16" zoomScaleNormal="100" zoomScalePageLayoutView="122" workbookViewId="0">
      <selection activeCell="T20" sqref="T2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6.88671875" style="2" customWidth="1"/>
    <col min="4" max="14" width="5.109375" style="2" customWidth="1"/>
    <col min="15" max="15" width="5.6640625" style="2" customWidth="1"/>
    <col min="16" max="24" width="5.109375" style="2" customWidth="1"/>
    <col min="25" max="28" width="9.88671875" style="2" customWidth="1"/>
    <col min="29" max="29" width="12.88671875" style="2" bestFit="1" customWidth="1"/>
    <col min="30" max="30" width="9.88671875" style="2" hidden="1" customWidth="1"/>
    <col min="31" max="31" width="9.33203125" style="2" customWidth="1"/>
    <col min="32" max="33" width="10.109375" style="2" bestFit="1" customWidth="1"/>
    <col min="34" max="34" width="8.88671875" style="9"/>
    <col min="35" max="35" width="4.44140625" style="9" customWidth="1"/>
    <col min="36" max="36" width="5.33203125" style="9" customWidth="1"/>
    <col min="37" max="16384" width="8.88671875" style="2"/>
  </cols>
  <sheetData>
    <row r="1" spans="2:36" s="22" customFormat="1" ht="21" x14ac:dyDescent="0.3">
      <c r="B1" s="21" t="s">
        <v>1</v>
      </c>
    </row>
    <row r="2" spans="2:36" s="22" customFormat="1" ht="21" x14ac:dyDescent="0.3">
      <c r="B2" s="21" t="s">
        <v>133</v>
      </c>
    </row>
    <row r="3" spans="2:36" s="22" customFormat="1" ht="21.6" thickBot="1" x14ac:dyDescent="0.35">
      <c r="B3" s="21"/>
    </row>
    <row r="4" spans="2:36" ht="48" customHeight="1" thickBot="1" x14ac:dyDescent="0.35">
      <c r="B4" s="469" t="s">
        <v>125</v>
      </c>
      <c r="C4" s="470"/>
      <c r="D4" s="513" t="str">
        <f>C5</f>
        <v>AJI ROJO</v>
      </c>
      <c r="E4" s="467"/>
      <c r="F4" s="468"/>
      <c r="G4" s="466" t="str">
        <f>C6</f>
        <v>SPHINX ELITE</v>
      </c>
      <c r="H4" s="467"/>
      <c r="I4" s="468"/>
      <c r="J4" s="466" t="str">
        <f>C7</f>
        <v>ZERO</v>
      </c>
      <c r="K4" s="467"/>
      <c r="L4" s="468"/>
      <c r="M4" s="466" t="str">
        <f>C8</f>
        <v>AJI AMARILLO</v>
      </c>
      <c r="N4" s="467"/>
      <c r="O4" s="468"/>
      <c r="P4" s="466" t="str">
        <f>C9</f>
        <v>KAMBRIDGE</v>
      </c>
      <c r="Q4" s="467"/>
      <c r="R4" s="468"/>
      <c r="S4" s="466" t="str">
        <f>C10</f>
        <v>RCLEE</v>
      </c>
      <c r="T4" s="467"/>
      <c r="U4" s="468"/>
      <c r="V4" s="466" t="str">
        <f>C11</f>
        <v>SPHINX NOVA</v>
      </c>
      <c r="W4" s="467"/>
      <c r="X4" s="468"/>
      <c r="Y4" s="50" t="s">
        <v>7</v>
      </c>
      <c r="Z4" s="51" t="s">
        <v>6</v>
      </c>
      <c r="AA4" s="53" t="s">
        <v>4</v>
      </c>
      <c r="AB4" s="57" t="s">
        <v>2</v>
      </c>
      <c r="AC4" s="156" t="s">
        <v>5</v>
      </c>
      <c r="AD4" s="52" t="s">
        <v>3</v>
      </c>
      <c r="AE4" s="9"/>
      <c r="AF4" s="9"/>
      <c r="AG4" s="9"/>
      <c r="AH4" s="2"/>
      <c r="AI4" s="2"/>
      <c r="AJ4" s="2"/>
    </row>
    <row r="5" spans="2:36" ht="21.9" customHeight="1" x14ac:dyDescent="0.3">
      <c r="B5" s="283">
        <v>1</v>
      </c>
      <c r="C5" s="284" t="s">
        <v>142</v>
      </c>
      <c r="D5" s="285"/>
      <c r="E5" s="285"/>
      <c r="F5" s="208"/>
      <c r="G5" s="175">
        <v>18</v>
      </c>
      <c r="H5" s="304" t="s">
        <v>251</v>
      </c>
      <c r="I5" s="176">
        <v>4</v>
      </c>
      <c r="J5" s="338">
        <v>10</v>
      </c>
      <c r="K5" s="339" t="s">
        <v>251</v>
      </c>
      <c r="L5" s="340">
        <v>11</v>
      </c>
      <c r="M5" s="338">
        <v>15</v>
      </c>
      <c r="N5" s="339" t="s">
        <v>251</v>
      </c>
      <c r="O5" s="340">
        <v>5</v>
      </c>
      <c r="P5" s="363">
        <v>18</v>
      </c>
      <c r="Q5" s="364" t="s">
        <v>0</v>
      </c>
      <c r="R5" s="365">
        <v>7</v>
      </c>
      <c r="S5" s="175">
        <v>12</v>
      </c>
      <c r="T5" s="304" t="s">
        <v>251</v>
      </c>
      <c r="U5" s="176">
        <v>2</v>
      </c>
      <c r="V5" s="338">
        <v>4</v>
      </c>
      <c r="W5" s="339" t="s">
        <v>251</v>
      </c>
      <c r="X5" s="340">
        <v>3</v>
      </c>
      <c r="Y5" s="101">
        <f>Z5+AA5</f>
        <v>6</v>
      </c>
      <c r="Z5" s="286">
        <f>IF(D5&gt;F5, "1","0")+IF(G5&gt;I5, "1", "0")+IF(J5&gt;L5, "1", "0")+IF(M5&gt;O5, "1", "0")+IF(P5&gt;R5, "1", "0")+IF(S5&gt;U5, "1", "0")+IF(V5&gt;X5, "1", "0")</f>
        <v>5</v>
      </c>
      <c r="AA5" s="215">
        <f>IF(D5&lt;F5, "1","0")+IF(G5&lt;I5, "1", "0")+IF(J5&lt;L5, "1", "0")+IF(M5&lt;O5, "1", "0")+IF(P5&lt;R5, "1", "0")+IF(S5&lt;U5, "1", "0")+IF(V5&lt;X5, "1", "0")</f>
        <v>1</v>
      </c>
      <c r="AB5" s="102">
        <f>F5+I5+L5+O5+R5+U5+X5</f>
        <v>32</v>
      </c>
      <c r="AC5" s="157">
        <f>(Z5/Y5)*100%</f>
        <v>0.83333333333333337</v>
      </c>
      <c r="AD5" s="104"/>
      <c r="AE5" s="9"/>
      <c r="AF5" s="9"/>
      <c r="AG5" s="9"/>
      <c r="AH5" s="2"/>
      <c r="AI5" s="2"/>
      <c r="AJ5" s="2"/>
    </row>
    <row r="6" spans="2:36" ht="21.9" customHeight="1" x14ac:dyDescent="0.3">
      <c r="B6" s="41">
        <v>2</v>
      </c>
      <c r="C6" s="63" t="s">
        <v>137</v>
      </c>
      <c r="D6" s="403">
        <f>G5</f>
        <v>18</v>
      </c>
      <c r="E6" s="404"/>
      <c r="F6" s="405"/>
      <c r="G6" s="120"/>
      <c r="H6" s="19"/>
      <c r="I6" s="25"/>
      <c r="J6" s="175">
        <v>12</v>
      </c>
      <c r="K6" s="304" t="s">
        <v>251</v>
      </c>
      <c r="L6" s="176">
        <v>10</v>
      </c>
      <c r="M6" s="175">
        <v>19</v>
      </c>
      <c r="N6" s="304" t="s">
        <v>251</v>
      </c>
      <c r="O6" s="176">
        <v>20</v>
      </c>
      <c r="P6" s="175">
        <v>9</v>
      </c>
      <c r="Q6" s="304" t="s">
        <v>251</v>
      </c>
      <c r="R6" s="176">
        <v>14</v>
      </c>
      <c r="S6" s="355">
        <v>22</v>
      </c>
      <c r="T6" s="356" t="s">
        <v>251</v>
      </c>
      <c r="U6" s="357">
        <v>0</v>
      </c>
      <c r="V6" s="366">
        <v>5</v>
      </c>
      <c r="W6" s="367" t="s">
        <v>0</v>
      </c>
      <c r="X6" s="368">
        <v>12</v>
      </c>
      <c r="Y6" s="1">
        <f t="shared" ref="Y6:Y11" si="0">Z6+AA6</f>
        <v>6</v>
      </c>
      <c r="Z6" s="13">
        <f t="shared" ref="Z6:Z11" si="1">IF(D6&gt;F6, "1","0")+IF(G6&gt;I6, "1", "0")+IF(J6&gt;L6, "1", "0")+IF(M6&gt;O6, "1", "0")+IF(P6&gt;R6, "1", "0")+IF(S6&gt;U6, "1", "0")+IF(V6&gt;X6, "1", "0")</f>
        <v>3</v>
      </c>
      <c r="AA6" s="54">
        <f t="shared" ref="AA6:AA11" si="2">IF(D6&lt;F6, "1","0")+IF(G6&lt;I6, "1", "0")+IF(J6&lt;L6, "1", "0")+IF(M6&lt;O6, "1", "0")+IF(P6&lt;R6, "1", "0")+IF(S6&lt;U6, "1", "0")+IF(V6&lt;X6, "1", "0")</f>
        <v>3</v>
      </c>
      <c r="AB6" s="56">
        <f t="shared" ref="AB6:AB11" si="3">F6+I6+L6+O6+R6+U6+X6</f>
        <v>56</v>
      </c>
      <c r="AC6" s="158">
        <f t="shared" ref="AC6:AC11" si="4">(Z6/Y6)*100%</f>
        <v>0.5</v>
      </c>
      <c r="AD6" s="35"/>
      <c r="AE6" s="9"/>
      <c r="AF6" s="9"/>
      <c r="AG6" s="9"/>
      <c r="AH6" s="2"/>
      <c r="AI6" s="2"/>
      <c r="AJ6" s="2"/>
    </row>
    <row r="7" spans="2:36" ht="21.9" customHeight="1" x14ac:dyDescent="0.3">
      <c r="B7" s="41">
        <v>3</v>
      </c>
      <c r="C7" s="60" t="s">
        <v>154</v>
      </c>
      <c r="D7" s="311">
        <v>11</v>
      </c>
      <c r="E7" s="304" t="s">
        <v>251</v>
      </c>
      <c r="F7" s="176">
        <v>10</v>
      </c>
      <c r="G7" s="175">
        <v>10</v>
      </c>
      <c r="H7" s="304" t="s">
        <v>251</v>
      </c>
      <c r="I7" s="176">
        <v>12</v>
      </c>
      <c r="J7" s="121"/>
      <c r="K7" s="26"/>
      <c r="L7" s="27"/>
      <c r="M7" s="175">
        <v>15</v>
      </c>
      <c r="N7" s="304" t="s">
        <v>251</v>
      </c>
      <c r="O7" s="176">
        <v>2</v>
      </c>
      <c r="P7" s="175">
        <v>13</v>
      </c>
      <c r="Q7" s="304" t="s">
        <v>251</v>
      </c>
      <c r="R7" s="176">
        <v>14</v>
      </c>
      <c r="S7" s="175">
        <v>6</v>
      </c>
      <c r="T7" s="304" t="s">
        <v>251</v>
      </c>
      <c r="U7" s="176">
        <v>0</v>
      </c>
      <c r="V7" s="175">
        <v>5</v>
      </c>
      <c r="W7" s="304" t="s">
        <v>251</v>
      </c>
      <c r="X7" s="176">
        <v>12</v>
      </c>
      <c r="Y7" s="1">
        <f t="shared" si="0"/>
        <v>6</v>
      </c>
      <c r="Z7" s="13">
        <f t="shared" si="1"/>
        <v>3</v>
      </c>
      <c r="AA7" s="54">
        <f t="shared" si="2"/>
        <v>3</v>
      </c>
      <c r="AB7" s="56">
        <f t="shared" si="3"/>
        <v>50</v>
      </c>
      <c r="AC7" s="158">
        <f t="shared" si="4"/>
        <v>0.5</v>
      </c>
      <c r="AD7" s="35"/>
      <c r="AE7" s="9"/>
      <c r="AF7" s="9"/>
      <c r="AG7" s="9"/>
      <c r="AH7" s="2"/>
      <c r="AI7" s="2"/>
      <c r="AJ7" s="2"/>
    </row>
    <row r="8" spans="2:36" ht="21.9" customHeight="1" thickBot="1" x14ac:dyDescent="0.35">
      <c r="B8" s="44">
        <v>4</v>
      </c>
      <c r="C8" s="39" t="s">
        <v>158</v>
      </c>
      <c r="D8" s="175">
        <v>5</v>
      </c>
      <c r="E8" s="304" t="s">
        <v>251</v>
      </c>
      <c r="F8" s="176">
        <v>15</v>
      </c>
      <c r="G8" s="403">
        <f>M6</f>
        <v>19</v>
      </c>
      <c r="H8" s="404"/>
      <c r="I8" s="405"/>
      <c r="J8" s="175">
        <v>2</v>
      </c>
      <c r="K8" s="304" t="s">
        <v>251</v>
      </c>
      <c r="L8" s="176">
        <v>15</v>
      </c>
      <c r="M8" s="120"/>
      <c r="N8" s="19"/>
      <c r="O8" s="25"/>
      <c r="P8" s="175">
        <v>18</v>
      </c>
      <c r="Q8" s="304" t="s">
        <v>251</v>
      </c>
      <c r="R8" s="176">
        <v>7</v>
      </c>
      <c r="S8" s="175">
        <v>20</v>
      </c>
      <c r="T8" s="304" t="s">
        <v>251</v>
      </c>
      <c r="U8" s="176">
        <v>9</v>
      </c>
      <c r="V8" s="175">
        <v>3</v>
      </c>
      <c r="W8" s="304" t="s">
        <v>251</v>
      </c>
      <c r="X8" s="176">
        <v>11</v>
      </c>
      <c r="Y8" s="1">
        <f t="shared" si="0"/>
        <v>6</v>
      </c>
      <c r="Z8" s="13">
        <f t="shared" si="1"/>
        <v>3</v>
      </c>
      <c r="AA8" s="54">
        <f t="shared" si="2"/>
        <v>3</v>
      </c>
      <c r="AB8" s="56">
        <f t="shared" si="3"/>
        <v>57</v>
      </c>
      <c r="AC8" s="158">
        <f t="shared" si="4"/>
        <v>0.5</v>
      </c>
      <c r="AD8" s="36"/>
      <c r="AE8" s="9"/>
      <c r="AF8" s="9"/>
      <c r="AG8" s="9"/>
      <c r="AH8" s="2"/>
      <c r="AI8" s="2"/>
      <c r="AJ8" s="2"/>
    </row>
    <row r="9" spans="2:36" ht="21.9" customHeight="1" x14ac:dyDescent="0.3">
      <c r="B9" s="41">
        <v>5</v>
      </c>
      <c r="C9" s="60" t="s">
        <v>159</v>
      </c>
      <c r="D9" s="514">
        <v>45697</v>
      </c>
      <c r="E9" s="515"/>
      <c r="F9" s="516"/>
      <c r="G9" s="175">
        <v>14</v>
      </c>
      <c r="H9" s="304" t="s">
        <v>251</v>
      </c>
      <c r="I9" s="176">
        <v>9</v>
      </c>
      <c r="J9" s="403">
        <f>P7</f>
        <v>13</v>
      </c>
      <c r="K9" s="404"/>
      <c r="L9" s="405"/>
      <c r="M9" s="175">
        <v>7</v>
      </c>
      <c r="N9" s="304" t="s">
        <v>251</v>
      </c>
      <c r="O9" s="176">
        <v>18</v>
      </c>
      <c r="P9" s="120"/>
      <c r="Q9" s="19"/>
      <c r="R9" s="25"/>
      <c r="S9" s="175">
        <v>15</v>
      </c>
      <c r="T9" s="304" t="s">
        <v>251</v>
      </c>
      <c r="U9" s="176">
        <v>3</v>
      </c>
      <c r="V9" s="175">
        <v>11</v>
      </c>
      <c r="W9" s="304" t="s">
        <v>251</v>
      </c>
      <c r="X9" s="176">
        <v>15</v>
      </c>
      <c r="Y9" s="1">
        <f t="shared" si="0"/>
        <v>6</v>
      </c>
      <c r="Z9" s="13">
        <f t="shared" si="1"/>
        <v>4</v>
      </c>
      <c r="AA9" s="54">
        <f t="shared" si="2"/>
        <v>2</v>
      </c>
      <c r="AB9" s="56">
        <f t="shared" si="3"/>
        <v>45</v>
      </c>
      <c r="AC9" s="158">
        <f t="shared" si="4"/>
        <v>0.66666666666666663</v>
      </c>
      <c r="AD9" s="37"/>
      <c r="AE9" s="9"/>
      <c r="AF9" s="9"/>
      <c r="AG9" s="10"/>
      <c r="AH9" s="2"/>
      <c r="AI9" s="2"/>
      <c r="AJ9" s="2"/>
    </row>
    <row r="10" spans="2:36" ht="21.9" customHeight="1" x14ac:dyDescent="0.3">
      <c r="B10" s="44">
        <v>6</v>
      </c>
      <c r="C10" s="287" t="s">
        <v>160</v>
      </c>
      <c r="D10" s="175">
        <v>2</v>
      </c>
      <c r="E10" s="304" t="s">
        <v>251</v>
      </c>
      <c r="F10" s="176">
        <v>12</v>
      </c>
      <c r="G10" s="403">
        <f>S6</f>
        <v>22</v>
      </c>
      <c r="H10" s="404"/>
      <c r="I10" s="405"/>
      <c r="J10" s="175">
        <v>0</v>
      </c>
      <c r="K10" s="304" t="s">
        <v>251</v>
      </c>
      <c r="L10" s="176">
        <v>6</v>
      </c>
      <c r="M10" s="403">
        <f>S8</f>
        <v>20</v>
      </c>
      <c r="N10" s="404"/>
      <c r="O10" s="405"/>
      <c r="P10" s="175">
        <v>3</v>
      </c>
      <c r="Q10" s="304" t="s">
        <v>251</v>
      </c>
      <c r="R10" s="176">
        <v>15</v>
      </c>
      <c r="S10" s="288"/>
      <c r="T10" s="232"/>
      <c r="U10" s="289"/>
      <c r="V10" s="369">
        <v>3</v>
      </c>
      <c r="W10" s="370" t="s">
        <v>0</v>
      </c>
      <c r="X10" s="371">
        <v>7</v>
      </c>
      <c r="Y10" s="1">
        <f t="shared" si="0"/>
        <v>6</v>
      </c>
      <c r="Z10" s="13">
        <f t="shared" si="1"/>
        <v>2</v>
      </c>
      <c r="AA10" s="54">
        <f t="shared" si="2"/>
        <v>4</v>
      </c>
      <c r="AB10" s="56">
        <f t="shared" si="3"/>
        <v>40</v>
      </c>
      <c r="AC10" s="158">
        <f t="shared" si="4"/>
        <v>0.33333333333333331</v>
      </c>
      <c r="AD10" s="35"/>
      <c r="AE10" s="9"/>
      <c r="AF10" s="9"/>
      <c r="AG10" s="10"/>
      <c r="AH10" s="2"/>
      <c r="AI10" s="2"/>
      <c r="AJ10" s="2"/>
    </row>
    <row r="11" spans="2:36" ht="21.9" customHeight="1" thickBot="1" x14ac:dyDescent="0.35">
      <c r="B11" s="42">
        <v>7</v>
      </c>
      <c r="C11" s="61" t="s">
        <v>161</v>
      </c>
      <c r="D11" s="319">
        <v>3</v>
      </c>
      <c r="E11" s="320" t="s">
        <v>251</v>
      </c>
      <c r="F11" s="303">
        <v>4</v>
      </c>
      <c r="G11" s="409">
        <v>45711</v>
      </c>
      <c r="H11" s="482"/>
      <c r="I11" s="483"/>
      <c r="J11" s="319">
        <v>12</v>
      </c>
      <c r="K11" s="320" t="s">
        <v>251</v>
      </c>
      <c r="L11" s="303">
        <v>5</v>
      </c>
      <c r="M11" s="319">
        <v>11</v>
      </c>
      <c r="N11" s="320" t="s">
        <v>251</v>
      </c>
      <c r="O11" s="303">
        <v>3</v>
      </c>
      <c r="P11" s="319">
        <v>15</v>
      </c>
      <c r="Q11" s="320" t="s">
        <v>251</v>
      </c>
      <c r="R11" s="303">
        <v>11</v>
      </c>
      <c r="S11" s="409">
        <v>45696</v>
      </c>
      <c r="T11" s="482"/>
      <c r="U11" s="483"/>
      <c r="V11" s="148"/>
      <c r="W11" s="28"/>
      <c r="X11" s="31"/>
      <c r="Y11" s="62">
        <f t="shared" si="0"/>
        <v>6</v>
      </c>
      <c r="Z11" s="150">
        <f t="shared" si="1"/>
        <v>5</v>
      </c>
      <c r="AA11" s="151">
        <f t="shared" si="2"/>
        <v>1</v>
      </c>
      <c r="AB11" s="152">
        <f t="shared" si="3"/>
        <v>23</v>
      </c>
      <c r="AC11" s="159">
        <f t="shared" si="4"/>
        <v>0.83333333333333337</v>
      </c>
      <c r="AD11" s="35"/>
      <c r="AE11" s="9"/>
      <c r="AF11" s="9"/>
      <c r="AG11" s="9"/>
      <c r="AH11" s="2"/>
      <c r="AI11" s="2"/>
      <c r="AJ11" s="2"/>
    </row>
    <row r="12" spans="2:36" s="22" customFormat="1" ht="21" x14ac:dyDescent="0.3">
      <c r="B12" s="21"/>
      <c r="S12" s="2"/>
      <c r="Y12" s="99">
        <f>SUM(Y5:Y11)/2</f>
        <v>21</v>
      </c>
      <c r="Z12" s="99">
        <f>Z5+Z6+Z7+Z8+Z9+Z10+Z11</f>
        <v>25</v>
      </c>
      <c r="AA12" s="99">
        <f>AA5+AA6+AA7+AA8+AA9+AA10+AA11</f>
        <v>17</v>
      </c>
    </row>
    <row r="13" spans="2:36" ht="15.6" thickBot="1" x14ac:dyDescent="0.35"/>
    <row r="14" spans="2:36" ht="48" customHeight="1" thickBot="1" x14ac:dyDescent="0.35">
      <c r="B14" s="469" t="s">
        <v>126</v>
      </c>
      <c r="C14" s="517"/>
      <c r="D14" s="517"/>
      <c r="E14" s="517"/>
      <c r="F14" s="470"/>
      <c r="G14" s="513" t="str">
        <f>C15</f>
        <v>KOOKABURRA</v>
      </c>
      <c r="H14" s="467"/>
      <c r="I14" s="468"/>
      <c r="J14" s="466" t="str">
        <f>C16</f>
        <v>SCAA-KOALA</v>
      </c>
      <c r="K14" s="467"/>
      <c r="L14" s="468"/>
      <c r="M14" s="466" t="str">
        <f>C17</f>
        <v>CSWBC-SOX</v>
      </c>
      <c r="N14" s="467"/>
      <c r="O14" s="468"/>
      <c r="P14" s="466" t="str">
        <f>C18</f>
        <v>JP</v>
      </c>
      <c r="Q14" s="467"/>
      <c r="R14" s="468"/>
      <c r="S14" s="466" t="str">
        <f>C19</f>
        <v>SUPER MARIO</v>
      </c>
      <c r="T14" s="467"/>
      <c r="U14" s="468"/>
      <c r="V14" s="466" t="str">
        <f>C20</f>
        <v>HYSAN YOSHI</v>
      </c>
      <c r="W14" s="467"/>
      <c r="X14" s="519"/>
      <c r="Y14" s="50" t="s">
        <v>7</v>
      </c>
      <c r="Z14" s="51" t="s">
        <v>6</v>
      </c>
      <c r="AA14" s="53" t="s">
        <v>4</v>
      </c>
      <c r="AB14" s="57" t="s">
        <v>2</v>
      </c>
      <c r="AC14" s="156" t="s">
        <v>5</v>
      </c>
      <c r="AD14" s="52" t="s">
        <v>3</v>
      </c>
      <c r="AE14" s="9"/>
      <c r="AF14" s="9"/>
      <c r="AG14" s="9"/>
      <c r="AH14" s="2"/>
      <c r="AI14" s="2"/>
      <c r="AJ14" s="2"/>
    </row>
    <row r="15" spans="2:36" ht="21.9" customHeight="1" x14ac:dyDescent="0.3">
      <c r="B15" s="283">
        <v>1</v>
      </c>
      <c r="C15" s="500" t="s">
        <v>156</v>
      </c>
      <c r="D15" s="501"/>
      <c r="E15" s="501"/>
      <c r="F15" s="502"/>
      <c r="G15" s="285"/>
      <c r="H15" s="285"/>
      <c r="I15" s="208"/>
      <c r="J15" s="175">
        <v>0</v>
      </c>
      <c r="K15" s="304" t="s">
        <v>251</v>
      </c>
      <c r="L15" s="176">
        <v>1</v>
      </c>
      <c r="M15" s="375">
        <v>22</v>
      </c>
      <c r="N15" s="373" t="s">
        <v>262</v>
      </c>
      <c r="O15" s="374">
        <v>0</v>
      </c>
      <c r="P15" s="175">
        <v>2</v>
      </c>
      <c r="Q15" s="304" t="s">
        <v>251</v>
      </c>
      <c r="R15" s="176">
        <v>15</v>
      </c>
      <c r="S15" s="363">
        <v>13</v>
      </c>
      <c r="T15" s="364" t="s">
        <v>262</v>
      </c>
      <c r="U15" s="365">
        <v>2</v>
      </c>
      <c r="V15" s="175">
        <v>21</v>
      </c>
      <c r="W15" s="304" t="s">
        <v>251</v>
      </c>
      <c r="X15" s="337">
        <v>5</v>
      </c>
      <c r="Y15" s="101">
        <f t="shared" ref="Y15:Y20" si="5">Z15+AA15</f>
        <v>5</v>
      </c>
      <c r="Z15" s="286">
        <f t="shared" ref="Z15:Z20" si="6">IF(D15&gt;F15, "1","0")+IF(G15&gt;I15, "1", "0")+IF(J15&gt;L15, "1", "0")+IF(M15&gt;O15, "1", "0")+IF(P15&gt;R15, "1", "0")+IF(S15&gt;U15, "1", "0")+IF(V15&gt;X15, "1", "0")</f>
        <v>3</v>
      </c>
      <c r="AA15" s="215">
        <f t="shared" ref="AA15:AA20" si="7">IF(D15&lt;F15, "1","0")+IF(G15&lt;I15, "1", "0")+IF(J15&lt;L15, "1", "0")+IF(M15&lt;O15, "1", "0")+IF(P15&lt;R15, "1", "0")+IF(S15&lt;U15, "1", "0")+IF(V15&lt;X15, "1", "0")</f>
        <v>2</v>
      </c>
      <c r="AB15" s="102">
        <f t="shared" ref="AB15:AB20" si="8">F15+I15+L15+O15+R15+U15+X15</f>
        <v>23</v>
      </c>
      <c r="AC15" s="157">
        <f t="shared" ref="AC15:AC20" si="9">(Z15/Y15)*100%</f>
        <v>0.6</v>
      </c>
      <c r="AD15" s="104"/>
      <c r="AE15" s="9"/>
      <c r="AF15" s="9"/>
      <c r="AG15" s="9"/>
      <c r="AH15" s="2"/>
      <c r="AI15" s="2"/>
      <c r="AJ15" s="2"/>
    </row>
    <row r="16" spans="2:36" ht="21.9" customHeight="1" x14ac:dyDescent="0.3">
      <c r="B16" s="41">
        <v>2</v>
      </c>
      <c r="C16" s="503" t="s">
        <v>166</v>
      </c>
      <c r="D16" s="504"/>
      <c r="E16" s="504"/>
      <c r="F16" s="505"/>
      <c r="G16" s="518">
        <f>J15</f>
        <v>0</v>
      </c>
      <c r="H16" s="484"/>
      <c r="I16" s="485"/>
      <c r="J16" s="121"/>
      <c r="K16" s="26"/>
      <c r="L16" s="27"/>
      <c r="M16" s="175">
        <v>0</v>
      </c>
      <c r="N16" s="304" t="s">
        <v>251</v>
      </c>
      <c r="O16" s="176">
        <v>4</v>
      </c>
      <c r="P16" s="175">
        <v>11</v>
      </c>
      <c r="Q16" s="304" t="s">
        <v>251</v>
      </c>
      <c r="R16" s="176">
        <v>3</v>
      </c>
      <c r="S16" s="175">
        <v>15</v>
      </c>
      <c r="T16" s="304" t="s">
        <v>251</v>
      </c>
      <c r="U16" s="176">
        <v>0</v>
      </c>
      <c r="V16" s="175">
        <v>14</v>
      </c>
      <c r="W16" s="304" t="s">
        <v>251</v>
      </c>
      <c r="X16" s="337">
        <v>0</v>
      </c>
      <c r="Y16" s="1">
        <f t="shared" si="5"/>
        <v>4</v>
      </c>
      <c r="Z16" s="13">
        <f t="shared" si="6"/>
        <v>3</v>
      </c>
      <c r="AA16" s="54">
        <f t="shared" si="7"/>
        <v>1</v>
      </c>
      <c r="AB16" s="56">
        <f t="shared" si="8"/>
        <v>7</v>
      </c>
      <c r="AC16" s="158">
        <f t="shared" si="9"/>
        <v>0.75</v>
      </c>
      <c r="AD16" s="35"/>
      <c r="AE16" s="9"/>
      <c r="AF16" s="9"/>
      <c r="AG16" s="9"/>
      <c r="AH16" s="2"/>
      <c r="AI16" s="2"/>
      <c r="AJ16" s="2"/>
    </row>
    <row r="17" spans="2:36" ht="21.9" customHeight="1" x14ac:dyDescent="0.3">
      <c r="B17" s="41">
        <v>3</v>
      </c>
      <c r="C17" s="503" t="s">
        <v>147</v>
      </c>
      <c r="D17" s="504"/>
      <c r="E17" s="504"/>
      <c r="F17" s="505"/>
      <c r="G17" s="372">
        <v>0</v>
      </c>
      <c r="H17" s="373" t="s">
        <v>262</v>
      </c>
      <c r="I17" s="374">
        <v>22</v>
      </c>
      <c r="J17" s="403">
        <f>M16</f>
        <v>0</v>
      </c>
      <c r="K17" s="484"/>
      <c r="L17" s="485"/>
      <c r="M17" s="121"/>
      <c r="N17" s="26"/>
      <c r="O17" s="27"/>
      <c r="P17" s="175">
        <v>18</v>
      </c>
      <c r="Q17" s="304" t="s">
        <v>251</v>
      </c>
      <c r="R17" s="176">
        <v>6</v>
      </c>
      <c r="S17" s="175">
        <v>14</v>
      </c>
      <c r="T17" s="304" t="s">
        <v>251</v>
      </c>
      <c r="U17" s="176">
        <v>4</v>
      </c>
      <c r="V17" s="175">
        <v>9</v>
      </c>
      <c r="W17" s="304" t="s">
        <v>251</v>
      </c>
      <c r="X17" s="337">
        <v>5</v>
      </c>
      <c r="Y17" s="1">
        <f t="shared" si="5"/>
        <v>4</v>
      </c>
      <c r="Z17" s="13">
        <f t="shared" si="6"/>
        <v>3</v>
      </c>
      <c r="AA17" s="54">
        <f t="shared" si="7"/>
        <v>1</v>
      </c>
      <c r="AB17" s="56">
        <f t="shared" si="8"/>
        <v>37</v>
      </c>
      <c r="AC17" s="158">
        <f t="shared" si="9"/>
        <v>0.75</v>
      </c>
      <c r="AD17" s="35"/>
      <c r="AE17" s="9"/>
      <c r="AF17" s="9"/>
      <c r="AG17" s="9"/>
      <c r="AH17" s="2"/>
      <c r="AI17" s="2"/>
      <c r="AJ17" s="2"/>
    </row>
    <row r="18" spans="2:36" ht="21.9" customHeight="1" thickBot="1" x14ac:dyDescent="0.35">
      <c r="B18" s="44">
        <v>4</v>
      </c>
      <c r="C18" s="506" t="s">
        <v>55</v>
      </c>
      <c r="D18" s="507"/>
      <c r="E18" s="507"/>
      <c r="F18" s="508"/>
      <c r="G18" s="336">
        <v>15</v>
      </c>
      <c r="H18" s="304" t="s">
        <v>251</v>
      </c>
      <c r="I18" s="176">
        <v>2</v>
      </c>
      <c r="J18" s="175">
        <v>3</v>
      </c>
      <c r="K18" s="304" t="s">
        <v>251</v>
      </c>
      <c r="L18" s="176">
        <v>12</v>
      </c>
      <c r="M18" s="175">
        <v>6</v>
      </c>
      <c r="N18" s="304" t="s">
        <v>251</v>
      </c>
      <c r="O18" s="176">
        <v>18</v>
      </c>
      <c r="P18" s="120"/>
      <c r="Q18" s="19"/>
      <c r="R18" s="25"/>
      <c r="S18" s="175">
        <v>13</v>
      </c>
      <c r="T18" s="304" t="s">
        <v>251</v>
      </c>
      <c r="U18" s="176">
        <v>3</v>
      </c>
      <c r="V18" s="175">
        <v>1</v>
      </c>
      <c r="W18" s="304" t="s">
        <v>251</v>
      </c>
      <c r="X18" s="337">
        <v>21</v>
      </c>
      <c r="Y18" s="1">
        <f t="shared" si="5"/>
        <v>5</v>
      </c>
      <c r="Z18" s="13">
        <f t="shared" si="6"/>
        <v>2</v>
      </c>
      <c r="AA18" s="54">
        <f t="shared" si="7"/>
        <v>3</v>
      </c>
      <c r="AB18" s="56">
        <f t="shared" si="8"/>
        <v>56</v>
      </c>
      <c r="AC18" s="158">
        <f t="shared" si="9"/>
        <v>0.4</v>
      </c>
      <c r="AD18" s="36"/>
      <c r="AE18" s="9"/>
      <c r="AF18" s="9"/>
      <c r="AG18" s="9"/>
      <c r="AH18" s="2"/>
      <c r="AI18" s="2"/>
      <c r="AJ18" s="2"/>
    </row>
    <row r="19" spans="2:36" ht="21.9" customHeight="1" x14ac:dyDescent="0.3">
      <c r="B19" s="41">
        <v>5</v>
      </c>
      <c r="C19" s="503" t="s">
        <v>162</v>
      </c>
      <c r="D19" s="504"/>
      <c r="E19" s="504"/>
      <c r="F19" s="505"/>
      <c r="G19" s="514">
        <v>45697</v>
      </c>
      <c r="H19" s="515"/>
      <c r="I19" s="516"/>
      <c r="J19" s="175">
        <v>0</v>
      </c>
      <c r="K19" s="304" t="s">
        <v>251</v>
      </c>
      <c r="L19" s="176">
        <v>15</v>
      </c>
      <c r="M19" s="175">
        <v>4</v>
      </c>
      <c r="N19" s="304" t="s">
        <v>251</v>
      </c>
      <c r="O19" s="176">
        <v>14</v>
      </c>
      <c r="P19" s="314">
        <v>3</v>
      </c>
      <c r="Q19" s="316" t="s">
        <v>251</v>
      </c>
      <c r="R19" s="315">
        <v>13</v>
      </c>
      <c r="S19" s="120"/>
      <c r="T19" s="19"/>
      <c r="U19" s="25"/>
      <c r="V19" s="175">
        <v>3</v>
      </c>
      <c r="W19" s="304" t="s">
        <v>251</v>
      </c>
      <c r="X19" s="337">
        <v>11</v>
      </c>
      <c r="Y19" s="1">
        <f t="shared" si="5"/>
        <v>5</v>
      </c>
      <c r="Z19" s="13">
        <f t="shared" si="6"/>
        <v>1</v>
      </c>
      <c r="AA19" s="54">
        <f t="shared" si="7"/>
        <v>4</v>
      </c>
      <c r="AB19" s="56">
        <f t="shared" si="8"/>
        <v>53</v>
      </c>
      <c r="AC19" s="158">
        <f t="shared" si="9"/>
        <v>0.2</v>
      </c>
      <c r="AD19" s="37"/>
      <c r="AE19" s="9"/>
      <c r="AF19" s="9"/>
      <c r="AG19" s="10"/>
      <c r="AH19" s="2"/>
      <c r="AI19" s="2"/>
      <c r="AJ19" s="2"/>
    </row>
    <row r="20" spans="2:36" ht="21.9" customHeight="1" thickBot="1" x14ac:dyDescent="0.35">
      <c r="B20" s="42">
        <v>6</v>
      </c>
      <c r="C20" s="509" t="s">
        <v>163</v>
      </c>
      <c r="D20" s="510"/>
      <c r="E20" s="510"/>
      <c r="F20" s="511"/>
      <c r="G20" s="512">
        <f>V15</f>
        <v>21</v>
      </c>
      <c r="H20" s="480"/>
      <c r="I20" s="481"/>
      <c r="J20" s="319">
        <v>11</v>
      </c>
      <c r="K20" s="320" t="s">
        <v>251</v>
      </c>
      <c r="L20" s="303">
        <v>3</v>
      </c>
      <c r="M20" s="479">
        <f>V17</f>
        <v>9</v>
      </c>
      <c r="N20" s="480"/>
      <c r="O20" s="481"/>
      <c r="P20" s="319">
        <v>21</v>
      </c>
      <c r="Q20" s="320" t="s">
        <v>251</v>
      </c>
      <c r="R20" s="303">
        <v>1</v>
      </c>
      <c r="S20" s="319">
        <v>0</v>
      </c>
      <c r="T20" s="320" t="s">
        <v>251</v>
      </c>
      <c r="U20" s="303">
        <v>15</v>
      </c>
      <c r="V20" s="148"/>
      <c r="W20" s="28"/>
      <c r="X20" s="290"/>
      <c r="Y20" s="62">
        <f t="shared" si="5"/>
        <v>5</v>
      </c>
      <c r="Z20" s="150">
        <f t="shared" si="6"/>
        <v>4</v>
      </c>
      <c r="AA20" s="151">
        <f t="shared" si="7"/>
        <v>1</v>
      </c>
      <c r="AB20" s="152">
        <f t="shared" si="8"/>
        <v>19</v>
      </c>
      <c r="AC20" s="159">
        <f t="shared" si="9"/>
        <v>0.8</v>
      </c>
      <c r="AD20" s="35"/>
      <c r="AE20" s="9"/>
      <c r="AF20" s="9"/>
      <c r="AG20" s="9"/>
      <c r="AH20" s="2"/>
      <c r="AI20" s="2"/>
      <c r="AJ20" s="2"/>
    </row>
    <row r="21" spans="2:36" x14ac:dyDescent="0.3">
      <c r="C21" s="7"/>
      <c r="Y21" s="99">
        <f>SUM(Y15:Y20)/2</f>
        <v>14</v>
      </c>
      <c r="Z21" s="99">
        <f>Z20+Z15+Z16+Z17+Z18+Z19</f>
        <v>16</v>
      </c>
      <c r="AA21" s="99">
        <f>AA20+AA15+AA16+AA17+AA18+AA19</f>
        <v>12</v>
      </c>
      <c r="AE21" s="9"/>
      <c r="AF21" s="9"/>
      <c r="AG21" s="9"/>
      <c r="AH21" s="2"/>
      <c r="AI21" s="2"/>
      <c r="AJ21" s="2"/>
    </row>
    <row r="22" spans="2:36" ht="15.6" thickBot="1" x14ac:dyDescent="0.35">
      <c r="C22" s="7"/>
      <c r="Y22" s="99"/>
      <c r="Z22" s="99"/>
      <c r="AA22" s="99"/>
      <c r="AE22" s="9"/>
      <c r="AF22" s="9"/>
      <c r="AG22" s="9"/>
      <c r="AH22" s="2"/>
      <c r="AI22" s="2"/>
      <c r="AJ22" s="2"/>
    </row>
    <row r="23" spans="2:36" ht="50.25" customHeight="1" thickBot="1" x14ac:dyDescent="0.35">
      <c r="B23" s="469" t="s">
        <v>149</v>
      </c>
      <c r="C23" s="517"/>
      <c r="D23" s="517"/>
      <c r="E23" s="517"/>
      <c r="F23" s="470"/>
      <c r="G23" s="466" t="str">
        <f>C24</f>
        <v>TURKEYS</v>
      </c>
      <c r="H23" s="467"/>
      <c r="I23" s="468"/>
      <c r="J23" s="466" t="str">
        <f>C25</f>
        <v>BULLDOGS</v>
      </c>
      <c r="K23" s="467"/>
      <c r="L23" s="468"/>
      <c r="M23" s="466" t="str">
        <f>C26</f>
        <v>LA SALLE</v>
      </c>
      <c r="N23" s="467"/>
      <c r="O23" s="468"/>
      <c r="P23" s="466" t="str">
        <f>C27</f>
        <v>STATIC</v>
      </c>
      <c r="Q23" s="467"/>
      <c r="R23" s="468"/>
      <c r="S23" s="466" t="str">
        <f>C28</f>
        <v>KINGCOBRA</v>
      </c>
      <c r="T23" s="467"/>
      <c r="U23" s="468"/>
      <c r="V23" s="466" t="str">
        <f>C29</f>
        <v>GORILLA</v>
      </c>
      <c r="W23" s="467"/>
      <c r="X23" s="468"/>
      <c r="Y23" s="50" t="s">
        <v>7</v>
      </c>
      <c r="Z23" s="51" t="s">
        <v>6</v>
      </c>
      <c r="AA23" s="53" t="s">
        <v>4</v>
      </c>
      <c r="AB23" s="57" t="s">
        <v>2</v>
      </c>
      <c r="AC23" s="156" t="s">
        <v>5</v>
      </c>
      <c r="AD23" s="52" t="s">
        <v>3</v>
      </c>
      <c r="AE23" s="9"/>
      <c r="AF23" s="9"/>
      <c r="AG23" s="9"/>
      <c r="AH23" s="2"/>
      <c r="AI23" s="2"/>
      <c r="AJ23" s="2"/>
    </row>
    <row r="24" spans="2:36" ht="21.9" customHeight="1" x14ac:dyDescent="0.3">
      <c r="B24" s="283">
        <v>1</v>
      </c>
      <c r="C24" s="500" t="s">
        <v>143</v>
      </c>
      <c r="D24" s="501"/>
      <c r="E24" s="501"/>
      <c r="F24" s="502"/>
      <c r="G24" s="285"/>
      <c r="H24" s="285"/>
      <c r="I24" s="208"/>
      <c r="J24" s="338">
        <v>10</v>
      </c>
      <c r="K24" s="339" t="s">
        <v>251</v>
      </c>
      <c r="L24" s="340">
        <v>4</v>
      </c>
      <c r="M24" s="338">
        <v>21</v>
      </c>
      <c r="N24" s="339" t="s">
        <v>251</v>
      </c>
      <c r="O24" s="340">
        <v>5</v>
      </c>
      <c r="P24" s="338">
        <v>17</v>
      </c>
      <c r="Q24" s="339" t="s">
        <v>251</v>
      </c>
      <c r="R24" s="340">
        <v>1</v>
      </c>
      <c r="S24" s="338">
        <v>20</v>
      </c>
      <c r="T24" s="339" t="s">
        <v>251</v>
      </c>
      <c r="U24" s="340">
        <v>2</v>
      </c>
      <c r="V24" s="338">
        <v>16</v>
      </c>
      <c r="W24" s="339" t="s">
        <v>251</v>
      </c>
      <c r="X24" s="340">
        <v>1</v>
      </c>
      <c r="Y24" s="101">
        <f t="shared" ref="Y24:Y29" si="10">Z24+AA24</f>
        <v>5</v>
      </c>
      <c r="Z24" s="286">
        <f t="shared" ref="Z24:Z29" si="11">IF(D24&gt;F24, "1","0")+IF(G24&gt;I24, "1", "0")+IF(J24&gt;L24, "1", "0")+IF(M24&gt;O24, "1", "0")+IF(P24&gt;R24, "1", "0")+IF(S24&gt;U24, "1", "0")+IF(V24&gt;X24, "1", "0")</f>
        <v>5</v>
      </c>
      <c r="AA24" s="215">
        <f t="shared" ref="AA24:AA29" si="12">IF(D24&lt;F24, "1","0")+IF(G24&lt;I24, "1", "0")+IF(J24&lt;L24, "1", "0")+IF(M24&lt;O24, "1", "0")+IF(P24&lt;R24, "1", "0")+IF(S24&lt;U24, "1", "0")+IF(V24&lt;X24, "1", "0")</f>
        <v>0</v>
      </c>
      <c r="AB24" s="102">
        <f t="shared" ref="AB24:AB29" si="13">F24+I24+L24+O24+R24+U24+X24</f>
        <v>13</v>
      </c>
      <c r="AC24" s="157">
        <f t="shared" ref="AC24:AC29" si="14">(Z24/Y24)*100%</f>
        <v>1</v>
      </c>
      <c r="AD24" s="104"/>
      <c r="AE24" s="9"/>
      <c r="AF24" s="9"/>
      <c r="AG24" s="9"/>
      <c r="AH24" s="2"/>
      <c r="AI24" s="2"/>
      <c r="AJ24" s="2"/>
    </row>
    <row r="25" spans="2:36" ht="21.9" customHeight="1" x14ac:dyDescent="0.3">
      <c r="B25" s="41">
        <v>2</v>
      </c>
      <c r="C25" s="503" t="s">
        <v>153</v>
      </c>
      <c r="D25" s="504"/>
      <c r="E25" s="504"/>
      <c r="F25" s="505"/>
      <c r="G25" s="336">
        <v>4</v>
      </c>
      <c r="H25" s="304" t="s">
        <v>251</v>
      </c>
      <c r="I25" s="176">
        <v>10</v>
      </c>
      <c r="J25" s="121"/>
      <c r="K25" s="26"/>
      <c r="L25" s="27"/>
      <c r="M25" s="376">
        <v>18</v>
      </c>
      <c r="N25" s="364" t="s">
        <v>262</v>
      </c>
      <c r="O25" s="365">
        <v>2</v>
      </c>
      <c r="P25" s="175">
        <v>9</v>
      </c>
      <c r="Q25" s="304" t="s">
        <v>251</v>
      </c>
      <c r="R25" s="176">
        <v>12</v>
      </c>
      <c r="S25" s="175">
        <v>14</v>
      </c>
      <c r="T25" s="304" t="s">
        <v>251</v>
      </c>
      <c r="U25" s="176">
        <v>4</v>
      </c>
      <c r="V25" s="175">
        <v>11</v>
      </c>
      <c r="W25" s="304" t="s">
        <v>251</v>
      </c>
      <c r="X25" s="337">
        <v>12</v>
      </c>
      <c r="Y25" s="1">
        <f t="shared" si="10"/>
        <v>5</v>
      </c>
      <c r="Z25" s="13">
        <f t="shared" si="11"/>
        <v>2</v>
      </c>
      <c r="AA25" s="54">
        <f t="shared" si="12"/>
        <v>3</v>
      </c>
      <c r="AB25" s="56">
        <f t="shared" si="13"/>
        <v>40</v>
      </c>
      <c r="AC25" s="158">
        <f t="shared" si="14"/>
        <v>0.4</v>
      </c>
      <c r="AD25" s="35"/>
      <c r="AF25" s="9"/>
      <c r="AG25" s="9"/>
      <c r="AH25" s="2"/>
      <c r="AI25" s="2"/>
      <c r="AJ25" s="2"/>
    </row>
    <row r="26" spans="2:36" ht="21.9" customHeight="1" x14ac:dyDescent="0.3">
      <c r="B26" s="41">
        <v>3</v>
      </c>
      <c r="C26" s="503" t="s">
        <v>157</v>
      </c>
      <c r="D26" s="504"/>
      <c r="E26" s="504"/>
      <c r="F26" s="505"/>
      <c r="G26" s="518">
        <f>M24</f>
        <v>21</v>
      </c>
      <c r="H26" s="484"/>
      <c r="I26" s="485"/>
      <c r="J26" s="409">
        <f>M25</f>
        <v>18</v>
      </c>
      <c r="K26" s="482"/>
      <c r="L26" s="483"/>
      <c r="M26" s="321"/>
      <c r="N26" s="322"/>
      <c r="O26" s="323"/>
      <c r="P26" s="175">
        <v>17</v>
      </c>
      <c r="Q26" s="304" t="s">
        <v>251</v>
      </c>
      <c r="R26" s="176">
        <v>13</v>
      </c>
      <c r="S26" s="175">
        <v>16</v>
      </c>
      <c r="T26" s="304" t="s">
        <v>251</v>
      </c>
      <c r="U26" s="176">
        <v>7</v>
      </c>
      <c r="V26" s="175">
        <v>12</v>
      </c>
      <c r="W26" s="304" t="s">
        <v>251</v>
      </c>
      <c r="X26" s="337">
        <v>15</v>
      </c>
      <c r="Y26" s="1">
        <f t="shared" si="10"/>
        <v>5</v>
      </c>
      <c r="Z26" s="13">
        <f t="shared" si="11"/>
        <v>4</v>
      </c>
      <c r="AA26" s="54">
        <f t="shared" si="12"/>
        <v>1</v>
      </c>
      <c r="AB26" s="56">
        <f t="shared" si="13"/>
        <v>35</v>
      </c>
      <c r="AC26" s="158">
        <f t="shared" si="14"/>
        <v>0.8</v>
      </c>
      <c r="AD26" s="35"/>
      <c r="AE26" s="9"/>
      <c r="AF26" s="9"/>
      <c r="AG26" s="9"/>
      <c r="AH26" s="2"/>
      <c r="AI26" s="2"/>
      <c r="AJ26" s="2"/>
    </row>
    <row r="27" spans="2:36" ht="21.9" customHeight="1" x14ac:dyDescent="0.3">
      <c r="B27" s="44">
        <v>4</v>
      </c>
      <c r="C27" s="506" t="s">
        <v>155</v>
      </c>
      <c r="D27" s="507"/>
      <c r="E27" s="507"/>
      <c r="F27" s="508"/>
      <c r="G27" s="336">
        <v>1</v>
      </c>
      <c r="H27" s="304" t="s">
        <v>251</v>
      </c>
      <c r="I27" s="176">
        <v>17</v>
      </c>
      <c r="J27" s="403">
        <f>P25</f>
        <v>9</v>
      </c>
      <c r="K27" s="484"/>
      <c r="L27" s="485"/>
      <c r="M27" s="175">
        <v>13</v>
      </c>
      <c r="N27" s="304" t="s">
        <v>251</v>
      </c>
      <c r="O27" s="176">
        <v>17</v>
      </c>
      <c r="P27" s="120"/>
      <c r="Q27" s="19"/>
      <c r="R27" s="25"/>
      <c r="S27" s="175">
        <v>7</v>
      </c>
      <c r="T27" s="304" t="s">
        <v>251</v>
      </c>
      <c r="U27" s="176">
        <v>8</v>
      </c>
      <c r="V27" s="175">
        <v>2</v>
      </c>
      <c r="W27" s="304" t="s">
        <v>251</v>
      </c>
      <c r="X27" s="337">
        <v>16</v>
      </c>
      <c r="Y27" s="1">
        <f t="shared" si="10"/>
        <v>5</v>
      </c>
      <c r="Z27" s="13">
        <f t="shared" si="11"/>
        <v>1</v>
      </c>
      <c r="AA27" s="54">
        <f t="shared" si="12"/>
        <v>4</v>
      </c>
      <c r="AB27" s="56">
        <f t="shared" si="13"/>
        <v>58</v>
      </c>
      <c r="AC27" s="158">
        <f t="shared" si="14"/>
        <v>0.2</v>
      </c>
      <c r="AD27" s="36"/>
      <c r="AE27" s="9"/>
      <c r="AF27" s="9"/>
      <c r="AG27" s="9"/>
      <c r="AH27" s="2"/>
      <c r="AI27" s="2"/>
      <c r="AJ27" s="2"/>
    </row>
    <row r="28" spans="2:36" ht="21.9" customHeight="1" x14ac:dyDescent="0.3">
      <c r="B28" s="41">
        <v>5</v>
      </c>
      <c r="C28" s="503" t="s">
        <v>164</v>
      </c>
      <c r="D28" s="504"/>
      <c r="E28" s="504"/>
      <c r="F28" s="505"/>
      <c r="G28" s="336">
        <v>2</v>
      </c>
      <c r="H28" s="304" t="s">
        <v>251</v>
      </c>
      <c r="I28" s="176">
        <v>20</v>
      </c>
      <c r="J28" s="175">
        <v>4</v>
      </c>
      <c r="K28" s="304" t="s">
        <v>251</v>
      </c>
      <c r="L28" s="176">
        <v>14</v>
      </c>
      <c r="M28" s="175">
        <v>7</v>
      </c>
      <c r="N28" s="304" t="s">
        <v>251</v>
      </c>
      <c r="O28" s="176">
        <v>16</v>
      </c>
      <c r="P28" s="175">
        <v>8</v>
      </c>
      <c r="Q28" s="304" t="s">
        <v>251</v>
      </c>
      <c r="R28" s="176">
        <v>7</v>
      </c>
      <c r="S28" s="120"/>
      <c r="T28" s="19"/>
      <c r="U28" s="25"/>
      <c r="V28" s="175">
        <v>1</v>
      </c>
      <c r="W28" s="304" t="s">
        <v>251</v>
      </c>
      <c r="X28" s="176">
        <v>14</v>
      </c>
      <c r="Y28" s="1">
        <f t="shared" si="10"/>
        <v>5</v>
      </c>
      <c r="Z28" s="13">
        <f t="shared" si="11"/>
        <v>1</v>
      </c>
      <c r="AA28" s="54">
        <f t="shared" si="12"/>
        <v>4</v>
      </c>
      <c r="AB28" s="56">
        <f t="shared" si="13"/>
        <v>71</v>
      </c>
      <c r="AC28" s="158">
        <f t="shared" si="14"/>
        <v>0.2</v>
      </c>
      <c r="AD28" s="37"/>
      <c r="AE28" s="9"/>
      <c r="AF28" s="9"/>
      <c r="AG28" s="10"/>
      <c r="AH28" s="2"/>
      <c r="AI28" s="2"/>
      <c r="AJ28" s="2"/>
    </row>
    <row r="29" spans="2:36" ht="21.9" customHeight="1" thickBot="1" x14ac:dyDescent="0.35">
      <c r="B29" s="42">
        <v>6</v>
      </c>
      <c r="C29" s="509" t="s">
        <v>165</v>
      </c>
      <c r="D29" s="510"/>
      <c r="E29" s="510"/>
      <c r="F29" s="511"/>
      <c r="G29" s="512">
        <f>V24</f>
        <v>16</v>
      </c>
      <c r="H29" s="480"/>
      <c r="I29" s="481"/>
      <c r="J29" s="319">
        <v>12</v>
      </c>
      <c r="K29" s="320" t="s">
        <v>251</v>
      </c>
      <c r="L29" s="303">
        <v>11</v>
      </c>
      <c r="M29" s="479">
        <f>V26</f>
        <v>12</v>
      </c>
      <c r="N29" s="480"/>
      <c r="O29" s="481"/>
      <c r="P29" s="491">
        <f>V27</f>
        <v>2</v>
      </c>
      <c r="Q29" s="492"/>
      <c r="R29" s="493"/>
      <c r="S29" s="479">
        <f>V28</f>
        <v>1</v>
      </c>
      <c r="T29" s="480"/>
      <c r="U29" s="481"/>
      <c r="V29" s="148"/>
      <c r="W29" s="28"/>
      <c r="X29" s="290"/>
      <c r="Y29" s="62">
        <f t="shared" si="10"/>
        <v>5</v>
      </c>
      <c r="Z29" s="150">
        <f t="shared" si="11"/>
        <v>5</v>
      </c>
      <c r="AA29" s="151">
        <f t="shared" si="12"/>
        <v>0</v>
      </c>
      <c r="AB29" s="152">
        <f t="shared" si="13"/>
        <v>11</v>
      </c>
      <c r="AC29" s="159">
        <f t="shared" si="14"/>
        <v>1</v>
      </c>
      <c r="AD29" s="35"/>
      <c r="AE29" s="9"/>
      <c r="AF29" s="9"/>
      <c r="AG29" s="9"/>
      <c r="AH29" s="2"/>
      <c r="AI29" s="2"/>
      <c r="AJ29" s="2"/>
    </row>
    <row r="30" spans="2:36" x14ac:dyDescent="0.3">
      <c r="Y30" s="99">
        <f>SUM(Y24:Y29)/2</f>
        <v>15</v>
      </c>
      <c r="Z30" s="99">
        <f>Z29+Z24+Z25+Z26+Z27+Z28</f>
        <v>18</v>
      </c>
      <c r="AA30" s="99">
        <f>AA29+AA24+AA25+AA26+AA27+AA28</f>
        <v>12</v>
      </c>
    </row>
    <row r="33" spans="2:36" x14ac:dyDescent="0.3">
      <c r="B33" s="399" t="s">
        <v>8</v>
      </c>
      <c r="C33" s="399"/>
      <c r="E33" s="2" t="s">
        <v>12</v>
      </c>
    </row>
    <row r="34" spans="2:36" x14ac:dyDescent="0.3">
      <c r="B34" s="400" t="s">
        <v>16</v>
      </c>
      <c r="C34" s="400"/>
      <c r="E34" s="2" t="s">
        <v>17</v>
      </c>
    </row>
    <row r="35" spans="2:36" x14ac:dyDescent="0.3">
      <c r="B35" s="397" t="s">
        <v>15</v>
      </c>
      <c r="C35" s="397"/>
      <c r="E35" s="2" t="s">
        <v>13</v>
      </c>
    </row>
    <row r="36" spans="2:36" x14ac:dyDescent="0.3">
      <c r="B36" s="398" t="s">
        <v>9</v>
      </c>
      <c r="C36" s="398"/>
      <c r="E36" s="2" t="s">
        <v>14</v>
      </c>
    </row>
    <row r="37" spans="2:36" ht="15.6" x14ac:dyDescent="0.3">
      <c r="B37" s="395" t="s">
        <v>10</v>
      </c>
      <c r="C37" s="396"/>
      <c r="E37" s="2" t="s">
        <v>11</v>
      </c>
      <c r="O37" s="100"/>
      <c r="R37" s="34"/>
      <c r="T37" s="8"/>
    </row>
    <row r="43" spans="2:36" x14ac:dyDescent="0.3">
      <c r="Y43" s="9"/>
      <c r="Z43" s="9"/>
      <c r="AH43" s="2"/>
      <c r="AI43" s="2"/>
      <c r="AJ43" s="2"/>
    </row>
    <row r="44" spans="2:36" x14ac:dyDescent="0.3">
      <c r="Y44" s="9"/>
      <c r="Z44" s="9"/>
      <c r="AH44" s="2"/>
      <c r="AI44" s="2"/>
      <c r="AJ44" s="2"/>
    </row>
    <row r="45" spans="2:36" x14ac:dyDescent="0.3">
      <c r="Y45" s="9"/>
      <c r="Z45" s="9"/>
      <c r="AH45" s="2"/>
      <c r="AI45" s="2"/>
      <c r="AJ45" s="2"/>
    </row>
    <row r="46" spans="2:36" x14ac:dyDescent="0.3">
      <c r="Y46" s="9"/>
      <c r="Z46" s="9"/>
      <c r="AH46" s="2"/>
      <c r="AI46" s="2"/>
      <c r="AJ46" s="2"/>
    </row>
    <row r="47" spans="2:36" x14ac:dyDescent="0.3">
      <c r="Y47" s="9"/>
      <c r="Z47" s="9"/>
      <c r="AH47" s="2"/>
      <c r="AI47" s="2"/>
      <c r="AJ47" s="2"/>
    </row>
    <row r="48" spans="2:36" x14ac:dyDescent="0.3">
      <c r="Y48" s="9"/>
      <c r="Z48" s="9"/>
      <c r="AH48" s="2"/>
      <c r="AI48" s="2"/>
      <c r="AJ48" s="2"/>
    </row>
    <row r="49" spans="25:36" x14ac:dyDescent="0.3">
      <c r="Y49" s="9"/>
      <c r="Z49" s="9"/>
      <c r="AH49" s="2"/>
      <c r="AI49" s="2"/>
      <c r="AJ49" s="2"/>
    </row>
    <row r="50" spans="25:36" x14ac:dyDescent="0.3">
      <c r="Y50" s="9"/>
      <c r="Z50" s="9"/>
      <c r="AH50" s="2"/>
      <c r="AI50" s="2"/>
      <c r="AJ50" s="2"/>
    </row>
    <row r="51" spans="25:36" x14ac:dyDescent="0.3">
      <c r="Y51" s="9"/>
      <c r="Z51" s="9"/>
      <c r="AH51" s="2"/>
      <c r="AI51" s="2"/>
      <c r="AJ51" s="2"/>
    </row>
    <row r="52" spans="25:36" x14ac:dyDescent="0.3">
      <c r="Y52" s="9"/>
      <c r="Z52" s="9"/>
      <c r="AH52" s="2"/>
      <c r="AI52" s="2"/>
      <c r="AJ52" s="2"/>
    </row>
    <row r="53" spans="25:36" x14ac:dyDescent="0.3">
      <c r="Y53" s="9"/>
      <c r="Z53" s="9"/>
      <c r="AH53" s="2"/>
      <c r="AI53" s="2"/>
      <c r="AJ53" s="2"/>
    </row>
    <row r="54" spans="25:36" x14ac:dyDescent="0.3">
      <c r="Y54" s="9"/>
      <c r="Z54" s="9"/>
      <c r="AH54" s="2"/>
      <c r="AI54" s="2"/>
      <c r="AJ54" s="2"/>
    </row>
    <row r="55" spans="25:36" x14ac:dyDescent="0.3">
      <c r="Y55" s="9"/>
      <c r="Z55" s="9"/>
      <c r="AH55" s="2"/>
      <c r="AI55" s="2"/>
      <c r="AJ55" s="2"/>
    </row>
  </sheetData>
  <mergeCells count="59">
    <mergeCell ref="S14:U14"/>
    <mergeCell ref="V14:X14"/>
    <mergeCell ref="G10:I10"/>
    <mergeCell ref="G11:I11"/>
    <mergeCell ref="G16:I16"/>
    <mergeCell ref="S11:U11"/>
    <mergeCell ref="P4:R4"/>
    <mergeCell ref="S4:U4"/>
    <mergeCell ref="V4:X4"/>
    <mergeCell ref="B4:C4"/>
    <mergeCell ref="D4:F4"/>
    <mergeCell ref="G4:I4"/>
    <mergeCell ref="J4:L4"/>
    <mergeCell ref="M4:O4"/>
    <mergeCell ref="V23:X23"/>
    <mergeCell ref="G20:I20"/>
    <mergeCell ref="P23:R23"/>
    <mergeCell ref="S23:U23"/>
    <mergeCell ref="G26:I26"/>
    <mergeCell ref="M20:O20"/>
    <mergeCell ref="M23:O23"/>
    <mergeCell ref="S29:U29"/>
    <mergeCell ref="M29:O29"/>
    <mergeCell ref="P29:R29"/>
    <mergeCell ref="C17:F17"/>
    <mergeCell ref="C18:F18"/>
    <mergeCell ref="C19:F19"/>
    <mergeCell ref="C20:F20"/>
    <mergeCell ref="B23:F23"/>
    <mergeCell ref="G19:I19"/>
    <mergeCell ref="J17:L17"/>
    <mergeCell ref="C15:F15"/>
    <mergeCell ref="C16:F16"/>
    <mergeCell ref="G8:I8"/>
    <mergeCell ref="P14:R14"/>
    <mergeCell ref="M10:O10"/>
    <mergeCell ref="J9:L9"/>
    <mergeCell ref="D6:F6"/>
    <mergeCell ref="G14:I14"/>
    <mergeCell ref="J14:L14"/>
    <mergeCell ref="M14:O14"/>
    <mergeCell ref="D9:F9"/>
    <mergeCell ref="B14:F14"/>
    <mergeCell ref="B36:C36"/>
    <mergeCell ref="B37:C37"/>
    <mergeCell ref="G23:I23"/>
    <mergeCell ref="J23:L23"/>
    <mergeCell ref="C24:F24"/>
    <mergeCell ref="C25:F25"/>
    <mergeCell ref="C26:F26"/>
    <mergeCell ref="C27:F27"/>
    <mergeCell ref="C29:F29"/>
    <mergeCell ref="B33:C33"/>
    <mergeCell ref="B34:C34"/>
    <mergeCell ref="J27:L27"/>
    <mergeCell ref="G29:I29"/>
    <mergeCell ref="C28:F28"/>
    <mergeCell ref="J26:L26"/>
    <mergeCell ref="B35:C35"/>
  </mergeCells>
  <phoneticPr fontId="2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zoomScale="70" zoomScaleNormal="70" zoomScaleSheetLayoutView="112" zoomScalePageLayoutView="140" workbookViewId="0">
      <selection activeCell="AB12" sqref="AB12:AD12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14" width="5.109375" style="2" customWidth="1"/>
    <col min="15" max="15" width="7.44140625" style="2" customWidth="1"/>
    <col min="16" max="30" width="5.109375" style="2" customWidth="1"/>
    <col min="31" max="33" width="3.88671875" style="2" hidden="1" customWidth="1"/>
    <col min="34" max="36" width="4.88671875" style="2" customWidth="1"/>
    <col min="37" max="40" width="9.88671875" style="2" customWidth="1"/>
    <col min="41" max="41" width="12.88671875" style="2" customWidth="1"/>
    <col min="42" max="42" width="9.88671875" style="2" customWidth="1"/>
    <col min="43" max="43" width="9.33203125" style="2" customWidth="1"/>
    <col min="44" max="45" width="10.109375" style="2" bestFit="1" customWidth="1"/>
    <col min="46" max="46" width="8.88671875" style="9"/>
    <col min="47" max="47" width="4.44140625" style="9" customWidth="1"/>
    <col min="48" max="48" width="5.33203125" style="9" customWidth="1"/>
    <col min="49" max="16384" width="8.88671875" style="2"/>
  </cols>
  <sheetData>
    <row r="1" spans="2:48" s="22" customFormat="1" ht="21" x14ac:dyDescent="0.3">
      <c r="B1" s="21" t="s">
        <v>1</v>
      </c>
      <c r="Y1" s="23"/>
      <c r="Z1" s="23"/>
      <c r="AA1" s="23"/>
    </row>
    <row r="2" spans="2:48" s="22" customFormat="1" ht="21" x14ac:dyDescent="0.3">
      <c r="B2" s="21" t="s">
        <v>250</v>
      </c>
      <c r="AB2" s="7"/>
    </row>
    <row r="3" spans="2:48" ht="15.6" thickBot="1" x14ac:dyDescent="0.35"/>
    <row r="4" spans="2:48" ht="49.5" customHeight="1" thickBot="1" x14ac:dyDescent="0.35">
      <c r="B4" s="469" t="s">
        <v>47</v>
      </c>
      <c r="C4" s="470"/>
      <c r="D4" s="467" t="str">
        <f>C5</f>
        <v>ARTEMIS</v>
      </c>
      <c r="E4" s="467"/>
      <c r="F4" s="468"/>
      <c r="G4" s="466" t="str">
        <f>C6</f>
        <v>FATE</v>
      </c>
      <c r="H4" s="467"/>
      <c r="I4" s="468"/>
      <c r="J4" s="471" t="str">
        <f>C7</f>
        <v>HOTUNGNIANS</v>
      </c>
      <c r="K4" s="472"/>
      <c r="L4" s="473"/>
      <c r="M4" s="466" t="str">
        <f>C8</f>
        <v>JOKER</v>
      </c>
      <c r="N4" s="467"/>
      <c r="O4" s="468"/>
      <c r="P4" s="466" t="str">
        <f>C9</f>
        <v>PHOENIX GHOST</v>
      </c>
      <c r="Q4" s="467"/>
      <c r="R4" s="468"/>
      <c r="S4" s="466" t="str">
        <f>C10</f>
        <v>SCAA-DIAMOND</v>
      </c>
      <c r="T4" s="467"/>
      <c r="U4" s="468"/>
      <c r="V4" s="466" t="str">
        <f>C11</f>
        <v>SCAA-ST</v>
      </c>
      <c r="W4" s="467"/>
      <c r="X4" s="468"/>
      <c r="Y4" s="466" t="str">
        <f>C12</f>
        <v>SIEGER</v>
      </c>
      <c r="Z4" s="467"/>
      <c r="AA4" s="468"/>
      <c r="AB4" s="466" t="str">
        <f>C13</f>
        <v>TB</v>
      </c>
      <c r="AC4" s="467"/>
      <c r="AD4" s="468"/>
      <c r="AE4" s="466" t="e">
        <f>#REF!</f>
        <v>#REF!</v>
      </c>
      <c r="AF4" s="467"/>
      <c r="AG4" s="467"/>
      <c r="AH4" s="466" t="str">
        <f>C14</f>
        <v>TORPEDOES</v>
      </c>
      <c r="AI4" s="467"/>
      <c r="AJ4" s="519"/>
      <c r="AK4" s="50" t="s">
        <v>7</v>
      </c>
      <c r="AL4" s="51" t="s">
        <v>6</v>
      </c>
      <c r="AM4" s="53" t="s">
        <v>4</v>
      </c>
      <c r="AN4" s="216" t="s">
        <v>2</v>
      </c>
      <c r="AO4" s="222" t="s">
        <v>5</v>
      </c>
      <c r="AP4" s="52" t="s">
        <v>3</v>
      </c>
      <c r="AQ4" s="9"/>
      <c r="AR4" s="9"/>
      <c r="AS4" s="9"/>
      <c r="AT4" s="2"/>
      <c r="AU4" s="2"/>
      <c r="AV4" s="2"/>
    </row>
    <row r="5" spans="2:48" ht="24" customHeight="1" x14ac:dyDescent="0.3">
      <c r="B5" s="40">
        <v>1</v>
      </c>
      <c r="C5" s="63" t="s">
        <v>228</v>
      </c>
      <c r="D5" s="26"/>
      <c r="E5" s="26"/>
      <c r="F5" s="27"/>
      <c r="G5" s="175">
        <v>8</v>
      </c>
      <c r="H5" s="304" t="s">
        <v>251</v>
      </c>
      <c r="I5" s="176">
        <v>9</v>
      </c>
      <c r="J5" s="175">
        <v>5</v>
      </c>
      <c r="K5" s="304" t="s">
        <v>251</v>
      </c>
      <c r="L5" s="176">
        <v>16</v>
      </c>
      <c r="M5" s="449">
        <v>45830</v>
      </c>
      <c r="N5" s="450"/>
      <c r="O5" s="451"/>
      <c r="P5" s="175">
        <v>5</v>
      </c>
      <c r="Q5" s="304" t="s">
        <v>251</v>
      </c>
      <c r="R5" s="176">
        <v>8</v>
      </c>
      <c r="S5" s="445"/>
      <c r="T5" s="443"/>
      <c r="U5" s="444"/>
      <c r="V5" s="175">
        <v>2</v>
      </c>
      <c r="W5" s="304" t="s">
        <v>251</v>
      </c>
      <c r="X5" s="176">
        <v>23</v>
      </c>
      <c r="Y5" s="175">
        <v>0</v>
      </c>
      <c r="Z5" s="304" t="s">
        <v>251</v>
      </c>
      <c r="AA5" s="176">
        <v>24</v>
      </c>
      <c r="AB5" s="338">
        <v>3</v>
      </c>
      <c r="AC5" s="362" t="s">
        <v>0</v>
      </c>
      <c r="AD5" s="340">
        <v>11</v>
      </c>
      <c r="AE5" s="171"/>
      <c r="AF5" s="172"/>
      <c r="AG5" s="173"/>
      <c r="AH5" s="166">
        <v>3</v>
      </c>
      <c r="AI5" s="166" t="s">
        <v>0</v>
      </c>
      <c r="AJ5" s="167">
        <v>18</v>
      </c>
      <c r="AK5" s="101">
        <f>AL5+AM5</f>
        <v>8</v>
      </c>
      <c r="AL5" s="13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1</v>
      </c>
      <c r="AM5" s="215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7</v>
      </c>
      <c r="AN5" s="217">
        <f>F5+I5+L5+O5+R5+U5+X5+AA5+AD5+AG5+AJ5</f>
        <v>109</v>
      </c>
      <c r="AO5" s="223">
        <f>(AL5/AK5)*100%</f>
        <v>0.125</v>
      </c>
      <c r="AP5" s="104"/>
      <c r="AQ5" s="9"/>
      <c r="AR5" s="9"/>
      <c r="AS5" s="9"/>
      <c r="AT5" s="2"/>
      <c r="AU5" s="2"/>
      <c r="AV5" s="2"/>
    </row>
    <row r="6" spans="2:48" ht="24" customHeight="1" x14ac:dyDescent="0.3">
      <c r="B6" s="41">
        <v>2</v>
      </c>
      <c r="C6" s="63" t="s">
        <v>245</v>
      </c>
      <c r="D6" s="175">
        <v>9</v>
      </c>
      <c r="E6" s="304" t="s">
        <v>251</v>
      </c>
      <c r="F6" s="176">
        <v>8</v>
      </c>
      <c r="G6" s="120"/>
      <c r="H6" s="19"/>
      <c r="I6" s="25"/>
      <c r="J6" s="314">
        <v>4</v>
      </c>
      <c r="K6" s="316" t="s">
        <v>251</v>
      </c>
      <c r="L6" s="315">
        <v>6</v>
      </c>
      <c r="M6" s="175">
        <v>2</v>
      </c>
      <c r="N6" s="304" t="s">
        <v>251</v>
      </c>
      <c r="O6" s="176">
        <v>9</v>
      </c>
      <c r="P6" s="175">
        <v>16</v>
      </c>
      <c r="Q6" s="304" t="s">
        <v>251</v>
      </c>
      <c r="R6" s="176">
        <v>2</v>
      </c>
      <c r="S6" s="175">
        <v>0</v>
      </c>
      <c r="T6" s="304" t="s">
        <v>251</v>
      </c>
      <c r="U6" s="176">
        <v>8</v>
      </c>
      <c r="V6" s="175">
        <v>3</v>
      </c>
      <c r="W6" s="164" t="s">
        <v>0</v>
      </c>
      <c r="X6" s="176">
        <v>2</v>
      </c>
      <c r="Y6" s="175">
        <v>0</v>
      </c>
      <c r="Z6" s="304" t="s">
        <v>251</v>
      </c>
      <c r="AA6" s="176">
        <v>12</v>
      </c>
      <c r="AB6" s="462">
        <v>45788</v>
      </c>
      <c r="AC6" s="463"/>
      <c r="AD6" s="464"/>
      <c r="AE6" s="175"/>
      <c r="AF6" s="164"/>
      <c r="AG6" s="176"/>
      <c r="AH6" s="462">
        <v>45781</v>
      </c>
      <c r="AI6" s="463"/>
      <c r="AJ6" s="464"/>
      <c r="AK6" s="1">
        <f>AL6+AM6</f>
        <v>9</v>
      </c>
      <c r="AL6" s="13">
        <f t="shared" ref="AL6:AL14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5</v>
      </c>
      <c r="AM6" s="205">
        <f t="shared" ref="AM6:AM14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4</v>
      </c>
      <c r="AN6" s="218">
        <f t="shared" ref="AN6:AN14" si="2">F6+I6+L6+O6+R6+U6+X6+AA6+AD6+AG6+AJ6</f>
        <v>47</v>
      </c>
      <c r="AO6" s="224">
        <f t="shared" ref="AO6:AO14" si="3">(AL6/AK6)*100%</f>
        <v>0.55555555555555558</v>
      </c>
      <c r="AP6" s="35"/>
      <c r="AQ6" s="9"/>
      <c r="AR6" s="9"/>
      <c r="AS6" s="9"/>
      <c r="AT6" s="2"/>
      <c r="AU6" s="2"/>
      <c r="AV6" s="2"/>
    </row>
    <row r="7" spans="2:48" ht="24" customHeight="1" x14ac:dyDescent="0.3">
      <c r="B7" s="41">
        <v>3</v>
      </c>
      <c r="C7" s="63" t="s">
        <v>246</v>
      </c>
      <c r="D7" s="175">
        <v>16</v>
      </c>
      <c r="E7" s="304" t="s">
        <v>251</v>
      </c>
      <c r="F7" s="176">
        <v>5</v>
      </c>
      <c r="G7" s="175">
        <v>6</v>
      </c>
      <c r="H7" s="304" t="s">
        <v>251</v>
      </c>
      <c r="I7" s="176">
        <v>4</v>
      </c>
      <c r="J7" s="121"/>
      <c r="K7" s="26"/>
      <c r="L7" s="27"/>
      <c r="M7" s="175">
        <v>8</v>
      </c>
      <c r="N7" s="164" t="s">
        <v>0</v>
      </c>
      <c r="O7" s="176">
        <v>3</v>
      </c>
      <c r="P7" s="175">
        <v>7</v>
      </c>
      <c r="Q7" s="304" t="s">
        <v>251</v>
      </c>
      <c r="R7" s="176">
        <v>1</v>
      </c>
      <c r="S7" s="426"/>
      <c r="T7" s="413"/>
      <c r="U7" s="414"/>
      <c r="V7" s="175">
        <v>0</v>
      </c>
      <c r="W7" s="304" t="s">
        <v>251</v>
      </c>
      <c r="X7" s="176">
        <v>8</v>
      </c>
      <c r="Y7" s="165">
        <v>3</v>
      </c>
      <c r="Z7" s="166" t="s">
        <v>0</v>
      </c>
      <c r="AA7" s="167">
        <v>4</v>
      </c>
      <c r="AB7" s="415">
        <v>45774</v>
      </c>
      <c r="AC7" s="416"/>
      <c r="AD7" s="417"/>
      <c r="AE7" s="175"/>
      <c r="AF7" s="164"/>
      <c r="AG7" s="176"/>
      <c r="AH7" s="175">
        <v>14</v>
      </c>
      <c r="AI7" s="304" t="s">
        <v>251</v>
      </c>
      <c r="AJ7" s="176">
        <v>0</v>
      </c>
      <c r="AK7" s="1">
        <f t="shared" ref="AK7:AK14" si="4">AL7+AM7</f>
        <v>8</v>
      </c>
      <c r="AL7" s="13">
        <f t="shared" si="0"/>
        <v>6</v>
      </c>
      <c r="AM7" s="161">
        <f t="shared" si="1"/>
        <v>2</v>
      </c>
      <c r="AN7" s="219">
        <f t="shared" si="2"/>
        <v>25</v>
      </c>
      <c r="AO7" s="225">
        <f t="shared" si="3"/>
        <v>0.75</v>
      </c>
      <c r="AP7" s="35"/>
      <c r="AQ7" s="9"/>
      <c r="AR7" s="9"/>
      <c r="AS7" s="9"/>
      <c r="AT7" s="2"/>
      <c r="AU7" s="2"/>
      <c r="AV7" s="2"/>
    </row>
    <row r="8" spans="2:48" ht="24" customHeight="1" x14ac:dyDescent="0.3">
      <c r="B8" s="44">
        <v>4</v>
      </c>
      <c r="C8" s="63" t="s">
        <v>227</v>
      </c>
      <c r="D8" s="426">
        <v>45746</v>
      </c>
      <c r="E8" s="526"/>
      <c r="F8" s="527"/>
      <c r="G8" s="175">
        <f>O6</f>
        <v>9</v>
      </c>
      <c r="H8" s="304" t="s">
        <v>251</v>
      </c>
      <c r="I8" s="176">
        <f>M6</f>
        <v>2</v>
      </c>
      <c r="J8" s="409">
        <f>M7</f>
        <v>8</v>
      </c>
      <c r="K8" s="520"/>
      <c r="L8" s="521"/>
      <c r="M8" s="120"/>
      <c r="N8" s="19"/>
      <c r="O8" s="25"/>
      <c r="P8" s="426"/>
      <c r="Q8" s="413"/>
      <c r="R8" s="414"/>
      <c r="S8" s="314">
        <v>2</v>
      </c>
      <c r="T8" s="316" t="s">
        <v>251</v>
      </c>
      <c r="U8" s="315">
        <v>8</v>
      </c>
      <c r="V8" s="314">
        <v>3</v>
      </c>
      <c r="W8" s="316" t="s">
        <v>251</v>
      </c>
      <c r="X8" s="315">
        <v>9</v>
      </c>
      <c r="Y8" s="175">
        <v>2</v>
      </c>
      <c r="Z8" s="304" t="s">
        <v>251</v>
      </c>
      <c r="AA8" s="176">
        <v>9</v>
      </c>
      <c r="AB8" s="449">
        <v>45844</v>
      </c>
      <c r="AC8" s="450"/>
      <c r="AD8" s="451"/>
      <c r="AE8" s="175"/>
      <c r="AF8" s="164"/>
      <c r="AG8" s="176"/>
      <c r="AH8" s="314">
        <v>12</v>
      </c>
      <c r="AI8" s="316" t="s">
        <v>251</v>
      </c>
      <c r="AJ8" s="315">
        <v>13</v>
      </c>
      <c r="AK8" s="1">
        <f t="shared" si="4"/>
        <v>8</v>
      </c>
      <c r="AL8" s="13">
        <f t="shared" si="0"/>
        <v>4</v>
      </c>
      <c r="AM8" s="54">
        <f t="shared" si="1"/>
        <v>4</v>
      </c>
      <c r="AN8" s="219">
        <f t="shared" si="2"/>
        <v>41</v>
      </c>
      <c r="AO8" s="226">
        <f t="shared" si="3"/>
        <v>0.5</v>
      </c>
      <c r="AP8" s="36"/>
      <c r="AQ8" s="9"/>
      <c r="AR8" s="9"/>
      <c r="AS8" s="9"/>
      <c r="AT8" s="2"/>
      <c r="AU8" s="2"/>
      <c r="AV8" s="2"/>
    </row>
    <row r="9" spans="2:48" ht="24" customHeight="1" x14ac:dyDescent="0.3">
      <c r="B9" s="41">
        <v>5</v>
      </c>
      <c r="C9" s="63" t="s">
        <v>249</v>
      </c>
      <c r="D9" s="175">
        <v>8</v>
      </c>
      <c r="E9" s="304" t="s">
        <v>251</v>
      </c>
      <c r="F9" s="176">
        <v>5</v>
      </c>
      <c r="G9" s="403">
        <f>P6</f>
        <v>16</v>
      </c>
      <c r="H9" s="524"/>
      <c r="I9" s="525"/>
      <c r="J9" s="175">
        <v>1</v>
      </c>
      <c r="K9" s="304" t="s">
        <v>251</v>
      </c>
      <c r="L9" s="176">
        <v>7</v>
      </c>
      <c r="M9" s="426">
        <v>45732</v>
      </c>
      <c r="N9" s="413"/>
      <c r="O9" s="414"/>
      <c r="P9" s="120"/>
      <c r="Q9" s="19"/>
      <c r="R9" s="25"/>
      <c r="S9" s="426"/>
      <c r="T9" s="526"/>
      <c r="U9" s="527"/>
      <c r="V9" s="175">
        <v>3</v>
      </c>
      <c r="W9" s="304" t="s">
        <v>251</v>
      </c>
      <c r="X9" s="176">
        <v>10</v>
      </c>
      <c r="Y9" s="175">
        <v>0</v>
      </c>
      <c r="Z9" s="164" t="s">
        <v>0</v>
      </c>
      <c r="AA9" s="176">
        <v>15</v>
      </c>
      <c r="AB9" s="175">
        <v>10</v>
      </c>
      <c r="AC9" s="164" t="s">
        <v>0</v>
      </c>
      <c r="AD9" s="176">
        <v>19</v>
      </c>
      <c r="AE9" s="171"/>
      <c r="AF9" s="172"/>
      <c r="AG9" s="173"/>
      <c r="AH9" s="175">
        <v>7</v>
      </c>
      <c r="AI9" s="304" t="s">
        <v>251</v>
      </c>
      <c r="AJ9" s="176">
        <v>8</v>
      </c>
      <c r="AK9" s="1">
        <f t="shared" si="4"/>
        <v>8</v>
      </c>
      <c r="AL9" s="13">
        <f t="shared" si="0"/>
        <v>3</v>
      </c>
      <c r="AM9" s="161">
        <f t="shared" si="1"/>
        <v>5</v>
      </c>
      <c r="AN9" s="219">
        <f t="shared" si="2"/>
        <v>64</v>
      </c>
      <c r="AO9" s="225">
        <f t="shared" si="3"/>
        <v>0.375</v>
      </c>
      <c r="AP9" s="37"/>
      <c r="AQ9" s="9"/>
      <c r="AR9" s="9"/>
      <c r="AS9" s="10"/>
      <c r="AT9" s="2"/>
      <c r="AU9" s="2"/>
      <c r="AV9" s="2"/>
    </row>
    <row r="10" spans="2:48" ht="24" customHeight="1" x14ac:dyDescent="0.3">
      <c r="B10" s="44">
        <v>6</v>
      </c>
      <c r="C10" s="63" t="s">
        <v>229</v>
      </c>
      <c r="D10" s="445"/>
      <c r="E10" s="522"/>
      <c r="F10" s="523"/>
      <c r="G10" s="175">
        <v>8</v>
      </c>
      <c r="H10" s="304" t="s">
        <v>251</v>
      </c>
      <c r="I10" s="176">
        <v>0</v>
      </c>
      <c r="J10" s="426">
        <f>S7</f>
        <v>0</v>
      </c>
      <c r="K10" s="526"/>
      <c r="L10" s="527"/>
      <c r="M10" s="445">
        <f>S8</f>
        <v>2</v>
      </c>
      <c r="N10" s="522"/>
      <c r="O10" s="523"/>
      <c r="P10" s="426">
        <v>45725</v>
      </c>
      <c r="Q10" s="526"/>
      <c r="R10" s="527"/>
      <c r="S10" s="120"/>
      <c r="T10" s="19"/>
      <c r="U10" s="25"/>
      <c r="V10" s="175">
        <v>4</v>
      </c>
      <c r="W10" s="304" t="s">
        <v>251</v>
      </c>
      <c r="X10" s="176">
        <v>5</v>
      </c>
      <c r="Y10" s="449">
        <v>45837</v>
      </c>
      <c r="Z10" s="450"/>
      <c r="AA10" s="451"/>
      <c r="AB10" s="175">
        <v>16</v>
      </c>
      <c r="AC10" s="304" t="s">
        <v>251</v>
      </c>
      <c r="AD10" s="176">
        <v>1</v>
      </c>
      <c r="AE10" s="175"/>
      <c r="AF10" s="164"/>
      <c r="AG10" s="176"/>
      <c r="AH10" s="415">
        <v>45774</v>
      </c>
      <c r="AI10" s="416"/>
      <c r="AJ10" s="417"/>
      <c r="AK10" s="1">
        <f t="shared" si="4"/>
        <v>7</v>
      </c>
      <c r="AL10" s="13">
        <f t="shared" si="0"/>
        <v>6</v>
      </c>
      <c r="AM10" s="205">
        <f t="shared" si="1"/>
        <v>1</v>
      </c>
      <c r="AN10" s="218">
        <f t="shared" si="2"/>
        <v>6</v>
      </c>
      <c r="AO10" s="227">
        <f t="shared" si="3"/>
        <v>0.8571428571428571</v>
      </c>
      <c r="AP10" s="35"/>
      <c r="AQ10" s="9"/>
      <c r="AR10" s="9"/>
      <c r="AS10" s="9"/>
      <c r="AT10" s="2"/>
      <c r="AU10" s="2"/>
      <c r="AV10" s="2"/>
    </row>
    <row r="11" spans="2:48" ht="24" customHeight="1" x14ac:dyDescent="0.3">
      <c r="B11" s="41">
        <v>7</v>
      </c>
      <c r="C11" s="63" t="s">
        <v>242</v>
      </c>
      <c r="D11" s="175">
        <v>23</v>
      </c>
      <c r="E11" s="304" t="s">
        <v>251</v>
      </c>
      <c r="F11" s="176">
        <v>2</v>
      </c>
      <c r="G11" s="409">
        <f>V6</f>
        <v>3</v>
      </c>
      <c r="H11" s="520"/>
      <c r="I11" s="521"/>
      <c r="J11" s="403">
        <f>V7</f>
        <v>0</v>
      </c>
      <c r="K11" s="524"/>
      <c r="L11" s="525"/>
      <c r="M11" s="175">
        <v>9</v>
      </c>
      <c r="N11" s="304" t="s">
        <v>251</v>
      </c>
      <c r="O11" s="176">
        <v>3</v>
      </c>
      <c r="P11" s="314">
        <v>10</v>
      </c>
      <c r="Q11" s="316" t="s">
        <v>251</v>
      </c>
      <c r="R11" s="315">
        <v>3</v>
      </c>
      <c r="S11" s="175">
        <v>5</v>
      </c>
      <c r="T11" s="304" t="s">
        <v>251</v>
      </c>
      <c r="U11" s="176">
        <v>4</v>
      </c>
      <c r="V11" s="120"/>
      <c r="W11" s="19"/>
      <c r="X11" s="25"/>
      <c r="Y11" s="426"/>
      <c r="Z11" s="433"/>
      <c r="AA11" s="435"/>
      <c r="AB11" s="462">
        <v>45781</v>
      </c>
      <c r="AC11" s="463"/>
      <c r="AD11" s="464"/>
      <c r="AE11" s="175"/>
      <c r="AF11" s="164"/>
      <c r="AG11" s="176"/>
      <c r="AH11" s="449">
        <v>45844</v>
      </c>
      <c r="AI11" s="450"/>
      <c r="AJ11" s="451"/>
      <c r="AK11" s="1">
        <f t="shared" si="4"/>
        <v>7</v>
      </c>
      <c r="AL11" s="13">
        <f t="shared" si="0"/>
        <v>7</v>
      </c>
      <c r="AM11" s="161">
        <f t="shared" si="1"/>
        <v>0</v>
      </c>
      <c r="AN11" s="219">
        <f t="shared" si="2"/>
        <v>12</v>
      </c>
      <c r="AO11" s="225">
        <f t="shared" si="3"/>
        <v>1</v>
      </c>
      <c r="AP11" s="35"/>
      <c r="AQ11" s="9"/>
      <c r="AR11" s="9"/>
      <c r="AS11" s="9"/>
      <c r="AT11" s="2"/>
      <c r="AU11" s="2"/>
      <c r="AV11" s="2"/>
    </row>
    <row r="12" spans="2:48" ht="24" customHeight="1" x14ac:dyDescent="0.3">
      <c r="B12" s="44">
        <v>8</v>
      </c>
      <c r="C12" s="63" t="s">
        <v>243</v>
      </c>
      <c r="D12" s="175">
        <v>24</v>
      </c>
      <c r="E12" s="304" t="s">
        <v>251</v>
      </c>
      <c r="F12" s="176">
        <v>0</v>
      </c>
      <c r="G12" s="175">
        <v>12</v>
      </c>
      <c r="H12" s="324" t="s">
        <v>251</v>
      </c>
      <c r="I12" s="176">
        <v>0</v>
      </c>
      <c r="J12" s="409">
        <f>Y7</f>
        <v>3</v>
      </c>
      <c r="K12" s="520"/>
      <c r="L12" s="521"/>
      <c r="M12" s="175">
        <v>9</v>
      </c>
      <c r="N12" s="304" t="s">
        <v>251</v>
      </c>
      <c r="O12" s="176">
        <v>2</v>
      </c>
      <c r="P12" s="403">
        <f>Y9</f>
        <v>0</v>
      </c>
      <c r="Q12" s="524"/>
      <c r="R12" s="525"/>
      <c r="S12" s="445">
        <f>Y10</f>
        <v>45837</v>
      </c>
      <c r="T12" s="522"/>
      <c r="U12" s="523"/>
      <c r="V12" s="426">
        <f>Y11</f>
        <v>0</v>
      </c>
      <c r="W12" s="526"/>
      <c r="X12" s="527"/>
      <c r="Y12" s="120"/>
      <c r="Z12" s="19"/>
      <c r="AA12" s="25"/>
      <c r="AB12" s="449">
        <v>45865</v>
      </c>
      <c r="AC12" s="450"/>
      <c r="AD12" s="451"/>
      <c r="AE12" s="175"/>
      <c r="AF12" s="164"/>
      <c r="AG12" s="176"/>
      <c r="AH12" s="462">
        <v>45788</v>
      </c>
      <c r="AI12" s="463"/>
      <c r="AJ12" s="464"/>
      <c r="AK12" s="1">
        <f t="shared" si="4"/>
        <v>7</v>
      </c>
      <c r="AL12" s="13">
        <f t="shared" si="0"/>
        <v>7</v>
      </c>
      <c r="AM12" s="205">
        <f t="shared" si="1"/>
        <v>0</v>
      </c>
      <c r="AN12" s="220">
        <f t="shared" si="2"/>
        <v>2</v>
      </c>
      <c r="AO12" s="227">
        <f t="shared" si="3"/>
        <v>1</v>
      </c>
      <c r="AP12" s="35"/>
      <c r="AQ12" s="146"/>
      <c r="AR12" s="9"/>
      <c r="AS12" s="9"/>
      <c r="AT12" s="2"/>
      <c r="AU12" s="2"/>
      <c r="AV12" s="2"/>
    </row>
    <row r="13" spans="2:48" ht="24" customHeight="1" x14ac:dyDescent="0.3">
      <c r="B13" s="212">
        <v>9</v>
      </c>
      <c r="C13" s="63" t="s">
        <v>93</v>
      </c>
      <c r="D13" s="403">
        <f>AB5</f>
        <v>3</v>
      </c>
      <c r="E13" s="524"/>
      <c r="F13" s="525"/>
      <c r="G13" s="445">
        <f>AB6</f>
        <v>45788</v>
      </c>
      <c r="H13" s="522"/>
      <c r="I13" s="523"/>
      <c r="J13" s="415">
        <v>45774</v>
      </c>
      <c r="K13" s="416"/>
      <c r="L13" s="417"/>
      <c r="M13" s="445"/>
      <c r="N13" s="522"/>
      <c r="O13" s="523"/>
      <c r="P13" s="409">
        <f>AB9</f>
        <v>10</v>
      </c>
      <c r="Q13" s="520"/>
      <c r="R13" s="521"/>
      <c r="S13" s="403">
        <f>AB10</f>
        <v>16</v>
      </c>
      <c r="T13" s="524"/>
      <c r="U13" s="525"/>
      <c r="V13" s="445">
        <f>AB11</f>
        <v>45781</v>
      </c>
      <c r="W13" s="522"/>
      <c r="X13" s="523"/>
      <c r="Y13" s="445">
        <f>AB12</f>
        <v>45865</v>
      </c>
      <c r="Z13" s="522"/>
      <c r="AA13" s="523"/>
      <c r="AB13" s="120"/>
      <c r="AC13" s="19"/>
      <c r="AD13" s="25"/>
      <c r="AE13" s="46"/>
      <c r="AF13" s="47" t="s">
        <v>0</v>
      </c>
      <c r="AG13" s="47"/>
      <c r="AH13" s="175">
        <v>8</v>
      </c>
      <c r="AI13" s="304" t="s">
        <v>251</v>
      </c>
      <c r="AJ13" s="176">
        <v>2</v>
      </c>
      <c r="AK13" s="211">
        <f t="shared" si="4"/>
        <v>8</v>
      </c>
      <c r="AL13" s="13">
        <f t="shared" si="0"/>
        <v>8</v>
      </c>
      <c r="AM13" s="161">
        <f t="shared" si="1"/>
        <v>0</v>
      </c>
      <c r="AN13" s="219">
        <f t="shared" si="2"/>
        <v>2</v>
      </c>
      <c r="AO13" s="225">
        <f t="shared" si="3"/>
        <v>1</v>
      </c>
      <c r="AP13" s="37"/>
      <c r="AQ13" s="9"/>
      <c r="AR13" s="9"/>
      <c r="AS13" s="9"/>
      <c r="AT13" s="2"/>
      <c r="AU13" s="2"/>
      <c r="AV13" s="2"/>
    </row>
    <row r="14" spans="2:48" ht="24" customHeight="1" thickBot="1" x14ac:dyDescent="0.35">
      <c r="B14" s="213">
        <v>10</v>
      </c>
      <c r="C14" s="61" t="s">
        <v>244</v>
      </c>
      <c r="D14" s="491">
        <f>AH5</f>
        <v>3</v>
      </c>
      <c r="E14" s="492"/>
      <c r="F14" s="493"/>
      <c r="G14" s="426">
        <v>45732</v>
      </c>
      <c r="H14" s="413"/>
      <c r="I14" s="414"/>
      <c r="J14" s="319">
        <v>0</v>
      </c>
      <c r="K14" s="320" t="s">
        <v>251</v>
      </c>
      <c r="L14" s="303">
        <v>14</v>
      </c>
      <c r="M14" s="319">
        <v>13</v>
      </c>
      <c r="N14" s="320" t="s">
        <v>251</v>
      </c>
      <c r="O14" s="303">
        <v>12</v>
      </c>
      <c r="P14" s="319">
        <v>8</v>
      </c>
      <c r="Q14" s="320" t="s">
        <v>251</v>
      </c>
      <c r="R14" s="303">
        <v>7</v>
      </c>
      <c r="S14" s="415">
        <v>45774</v>
      </c>
      <c r="T14" s="416"/>
      <c r="U14" s="417"/>
      <c r="V14" s="528">
        <f>AH11</f>
        <v>45844</v>
      </c>
      <c r="W14" s="459"/>
      <c r="X14" s="460"/>
      <c r="Y14" s="528">
        <f>AH12</f>
        <v>45788</v>
      </c>
      <c r="Z14" s="459"/>
      <c r="AA14" s="460"/>
      <c r="AB14" s="479">
        <f>AH13</f>
        <v>8</v>
      </c>
      <c r="AC14" s="480"/>
      <c r="AD14" s="481"/>
      <c r="AE14" s="210"/>
      <c r="AF14" s="210"/>
      <c r="AG14" s="210"/>
      <c r="AH14" s="214"/>
      <c r="AI14" s="214"/>
      <c r="AJ14" s="214"/>
      <c r="AK14" s="32">
        <f t="shared" si="4"/>
        <v>9</v>
      </c>
      <c r="AL14" s="55">
        <f t="shared" si="0"/>
        <v>8</v>
      </c>
      <c r="AM14" s="151">
        <f t="shared" si="1"/>
        <v>1</v>
      </c>
      <c r="AN14" s="221">
        <f t="shared" si="2"/>
        <v>33</v>
      </c>
      <c r="AO14" s="228">
        <f t="shared" si="3"/>
        <v>0.88888888888888884</v>
      </c>
      <c r="AP14" s="38"/>
      <c r="AQ14" s="9"/>
      <c r="AR14" s="9"/>
      <c r="AS14" s="9"/>
      <c r="AT14" s="2"/>
      <c r="AU14" s="2"/>
      <c r="AV14" s="2"/>
    </row>
    <row r="15" spans="2:48" x14ac:dyDescent="0.3">
      <c r="C15" s="7"/>
      <c r="AK15" s="99">
        <f>SUM(AK5:AK13)/2</f>
        <v>35</v>
      </c>
      <c r="AL15" s="99">
        <f>AL5+AL6+AL7+AL8+AL9+AL10+AL11+AL12+AL13</f>
        <v>47</v>
      </c>
      <c r="AM15" s="99">
        <f>AM5+AM6+AM7+AM8+AM9+AM10+AM11+AM12+AM13</f>
        <v>23</v>
      </c>
      <c r="AQ15" s="9"/>
      <c r="AR15" s="9"/>
      <c r="AS15" s="9"/>
      <c r="AT15" s="2"/>
      <c r="AU15" s="2"/>
      <c r="AV15" s="2"/>
    </row>
    <row r="17" spans="2:48" x14ac:dyDescent="0.3">
      <c r="B17" s="399" t="s">
        <v>8</v>
      </c>
      <c r="C17" s="399"/>
      <c r="E17" s="2" t="s">
        <v>12</v>
      </c>
    </row>
    <row r="18" spans="2:48" x14ac:dyDescent="0.3">
      <c r="B18" s="400" t="s">
        <v>16</v>
      </c>
      <c r="C18" s="400"/>
      <c r="E18" s="2" t="s">
        <v>17</v>
      </c>
    </row>
    <row r="19" spans="2:48" x14ac:dyDescent="0.3">
      <c r="B19" s="397" t="s">
        <v>15</v>
      </c>
      <c r="C19" s="397"/>
      <c r="E19" s="2" t="s">
        <v>13</v>
      </c>
    </row>
    <row r="20" spans="2:48" x14ac:dyDescent="0.3">
      <c r="B20" s="398" t="s">
        <v>9</v>
      </c>
      <c r="C20" s="398"/>
      <c r="E20" s="2" t="s">
        <v>14</v>
      </c>
    </row>
    <row r="21" spans="2:48" ht="15.6" x14ac:dyDescent="0.3">
      <c r="B21" s="395" t="s">
        <v>10</v>
      </c>
      <c r="C21" s="396"/>
      <c r="E21" s="2" t="s">
        <v>11</v>
      </c>
      <c r="O21" s="100">
        <f>MAX(D5:AG13)</f>
        <v>45865</v>
      </c>
      <c r="R21" s="34"/>
      <c r="T21" s="8"/>
    </row>
    <row r="27" spans="2:48" x14ac:dyDescent="0.3">
      <c r="AK27" s="9"/>
      <c r="AL27" s="9"/>
      <c r="AT27" s="2"/>
      <c r="AU27" s="2"/>
      <c r="AV27" s="2"/>
    </row>
    <row r="28" spans="2:48" x14ac:dyDescent="0.3">
      <c r="AK28" s="9"/>
      <c r="AL28" s="9"/>
      <c r="AT28" s="2"/>
      <c r="AU28" s="2"/>
      <c r="AV28" s="2"/>
    </row>
    <row r="29" spans="2:48" x14ac:dyDescent="0.3">
      <c r="AK29" s="9"/>
      <c r="AL29" s="9"/>
      <c r="AT29" s="2"/>
      <c r="AU29" s="2"/>
      <c r="AV29" s="2"/>
    </row>
    <row r="30" spans="2:48" x14ac:dyDescent="0.3">
      <c r="AK30" s="9"/>
      <c r="AL30" s="9"/>
      <c r="AT30" s="2"/>
      <c r="AU30" s="2"/>
      <c r="AV30" s="2"/>
    </row>
    <row r="31" spans="2:48" x14ac:dyDescent="0.3">
      <c r="AK31" s="9"/>
      <c r="AL31" s="9"/>
      <c r="AT31" s="2"/>
      <c r="AU31" s="2"/>
      <c r="AV31" s="2"/>
    </row>
    <row r="32" spans="2:48" x14ac:dyDescent="0.3">
      <c r="AK32" s="9"/>
      <c r="AL32" s="9"/>
      <c r="AT32" s="2"/>
      <c r="AU32" s="2"/>
      <c r="AV32" s="2"/>
    </row>
    <row r="33" spans="37:48" x14ac:dyDescent="0.3">
      <c r="AK33" s="9"/>
      <c r="AL33" s="9"/>
      <c r="AT33" s="2"/>
      <c r="AU33" s="2"/>
      <c r="AV33" s="2"/>
    </row>
    <row r="34" spans="37:48" x14ac:dyDescent="0.3">
      <c r="AK34" s="9"/>
      <c r="AL34" s="9"/>
      <c r="AT34" s="2"/>
      <c r="AU34" s="2"/>
      <c r="AV34" s="2"/>
    </row>
    <row r="35" spans="37:48" x14ac:dyDescent="0.3">
      <c r="AK35" s="9"/>
      <c r="AL35" s="9"/>
      <c r="AT35" s="2"/>
      <c r="AU35" s="2"/>
      <c r="AV35" s="2"/>
    </row>
    <row r="36" spans="37:48" x14ac:dyDescent="0.3">
      <c r="AK36" s="9"/>
      <c r="AL36" s="9"/>
      <c r="AT36" s="2"/>
      <c r="AU36" s="2"/>
      <c r="AV36" s="2"/>
    </row>
    <row r="37" spans="37:48" x14ac:dyDescent="0.3">
      <c r="AK37" s="9"/>
      <c r="AL37" s="9"/>
      <c r="AT37" s="2"/>
      <c r="AU37" s="2"/>
      <c r="AV37" s="2"/>
    </row>
    <row r="38" spans="37:48" x14ac:dyDescent="0.3">
      <c r="AK38" s="9"/>
      <c r="AL38" s="9"/>
      <c r="AT38" s="2"/>
      <c r="AU38" s="2"/>
      <c r="AV38" s="2"/>
    </row>
    <row r="39" spans="37:48" x14ac:dyDescent="0.3">
      <c r="AK39" s="9"/>
      <c r="AL39" s="9"/>
      <c r="AT39" s="2"/>
      <c r="AU39" s="2"/>
      <c r="AV39" s="2"/>
    </row>
  </sheetData>
  <mergeCells count="61">
    <mergeCell ref="M5:O5"/>
    <mergeCell ref="B20:C20"/>
    <mergeCell ref="G14:I14"/>
    <mergeCell ref="B18:C18"/>
    <mergeCell ref="B17:C17"/>
    <mergeCell ref="J8:L8"/>
    <mergeCell ref="G13:I13"/>
    <mergeCell ref="D14:F14"/>
    <mergeCell ref="D10:F10"/>
    <mergeCell ref="J13:L13"/>
    <mergeCell ref="D8:F8"/>
    <mergeCell ref="G11:I11"/>
    <mergeCell ref="J11:L11"/>
    <mergeCell ref="G9:I9"/>
    <mergeCell ref="J12:L12"/>
    <mergeCell ref="D13:F13"/>
    <mergeCell ref="S5:U5"/>
    <mergeCell ref="AH4:AJ4"/>
    <mergeCell ref="AE4:AG4"/>
    <mergeCell ref="AB4:AD4"/>
    <mergeCell ref="AH11:AJ11"/>
    <mergeCell ref="AB11:AD11"/>
    <mergeCell ref="AH6:AJ6"/>
    <mergeCell ref="AB6:AD6"/>
    <mergeCell ref="AH10:AJ10"/>
    <mergeCell ref="AB7:AD7"/>
    <mergeCell ref="AB8:AD8"/>
    <mergeCell ref="S9:U9"/>
    <mergeCell ref="P8:R8"/>
    <mergeCell ref="AH12:AJ12"/>
    <mergeCell ref="AB12:AD12"/>
    <mergeCell ref="Y11:AA11"/>
    <mergeCell ref="Y10:AA10"/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S7:U7"/>
    <mergeCell ref="J10:L10"/>
    <mergeCell ref="M10:O10"/>
    <mergeCell ref="P10:R10"/>
    <mergeCell ref="M9:O9"/>
    <mergeCell ref="P13:R13"/>
    <mergeCell ref="M13:O13"/>
    <mergeCell ref="AB14:AD14"/>
    <mergeCell ref="P12:R12"/>
    <mergeCell ref="V13:X13"/>
    <mergeCell ref="V12:X12"/>
    <mergeCell ref="Y14:AA14"/>
    <mergeCell ref="V14:X14"/>
    <mergeCell ref="S14:U14"/>
    <mergeCell ref="S13:U13"/>
    <mergeCell ref="S12:U12"/>
    <mergeCell ref="Y13:AA13"/>
  </mergeCells>
  <phoneticPr fontId="2" type="noConversion"/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P35"/>
  <sheetViews>
    <sheetView zoomScale="85" zoomScaleNormal="85" zoomScaleSheetLayoutView="115" zoomScalePageLayoutView="150" workbookViewId="0">
      <selection activeCell="AL7" sqref="AL7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7.88671875" style="2" customWidth="1"/>
    <col min="4" max="30" width="3.88671875" style="2" customWidth="1"/>
    <col min="31" max="34" width="9.88671875" style="2" customWidth="1"/>
    <col min="35" max="35" width="12.88671875" style="2" bestFit="1" customWidth="1"/>
    <col min="36" max="36" width="9.88671875" style="2" hidden="1" customWidth="1"/>
    <col min="37" max="37" width="9.33203125" style="2" customWidth="1"/>
    <col min="38" max="39" width="10.109375" style="2" bestFit="1" customWidth="1"/>
    <col min="40" max="40" width="8.88671875" style="9"/>
    <col min="41" max="41" width="4.44140625" style="9" customWidth="1"/>
    <col min="42" max="42" width="5.33203125" style="9" customWidth="1"/>
    <col min="43" max="16384" width="8.88671875" style="2"/>
  </cols>
  <sheetData>
    <row r="1" spans="2:42" s="22" customFormat="1" ht="21" x14ac:dyDescent="0.3">
      <c r="B1" s="21" t="s">
        <v>1</v>
      </c>
      <c r="Y1" s="23"/>
      <c r="Z1" s="23"/>
      <c r="AA1" s="23"/>
    </row>
    <row r="2" spans="2:42" s="22" customFormat="1" ht="27" customHeight="1" x14ac:dyDescent="0.3">
      <c r="B2" s="21" t="s">
        <v>133</v>
      </c>
      <c r="AB2" s="7"/>
    </row>
    <row r="3" spans="2:42" ht="15.6" thickBot="1" x14ac:dyDescent="0.35"/>
    <row r="4" spans="2:42" ht="48" customHeight="1" thickBot="1" x14ac:dyDescent="0.35">
      <c r="B4" s="469" t="s">
        <v>127</v>
      </c>
      <c r="C4" s="470"/>
      <c r="D4" s="467" t="str">
        <f>C5</f>
        <v>ASTRO</v>
      </c>
      <c r="E4" s="467"/>
      <c r="F4" s="468"/>
      <c r="G4" s="466" t="str">
        <f>C6</f>
        <v>CACTO</v>
      </c>
      <c r="H4" s="467"/>
      <c r="I4" s="468"/>
      <c r="J4" s="471" t="str">
        <f>C7</f>
        <v>CUHK-PHOENIX</v>
      </c>
      <c r="K4" s="472"/>
      <c r="L4" s="473"/>
      <c r="M4" s="466" t="str">
        <f>C8</f>
        <v>DEBORAH</v>
      </c>
      <c r="N4" s="467"/>
      <c r="O4" s="468"/>
      <c r="P4" s="471" t="str">
        <f>C9</f>
        <v>RED CASTLE INFINITY</v>
      </c>
      <c r="Q4" s="472"/>
      <c r="R4" s="473"/>
      <c r="S4" s="466" t="str">
        <f>C10</f>
        <v>SATAN</v>
      </c>
      <c r="T4" s="467"/>
      <c r="U4" s="468"/>
      <c r="V4" s="466" t="str">
        <f>C11</f>
        <v>SCAA-WSC</v>
      </c>
      <c r="W4" s="467"/>
      <c r="X4" s="468"/>
      <c r="Y4" s="466" t="str">
        <f>C12</f>
        <v>SIRIUS</v>
      </c>
      <c r="Z4" s="467"/>
      <c r="AA4" s="468"/>
      <c r="AB4" s="466" t="str">
        <f>C13</f>
        <v>SPHINX NYX</v>
      </c>
      <c r="AC4" s="467"/>
      <c r="AD4" s="468"/>
      <c r="AE4" s="50" t="s">
        <v>7</v>
      </c>
      <c r="AF4" s="51" t="s">
        <v>6</v>
      </c>
      <c r="AG4" s="53" t="s">
        <v>4</v>
      </c>
      <c r="AH4" s="57" t="s">
        <v>2</v>
      </c>
      <c r="AI4" s="156" t="s">
        <v>5</v>
      </c>
      <c r="AJ4" s="52" t="s">
        <v>3</v>
      </c>
      <c r="AK4" s="9"/>
      <c r="AL4" s="9"/>
      <c r="AM4" s="9"/>
      <c r="AN4" s="2"/>
      <c r="AO4" s="2"/>
      <c r="AP4" s="2"/>
    </row>
    <row r="5" spans="2:42" ht="21.9" customHeight="1" x14ac:dyDescent="0.3">
      <c r="B5" s="40">
        <v>1</v>
      </c>
      <c r="C5" s="63" t="s">
        <v>206</v>
      </c>
      <c r="D5" s="26"/>
      <c r="E5" s="26"/>
      <c r="F5" s="27"/>
      <c r="G5" s="175">
        <v>14</v>
      </c>
      <c r="H5" s="304" t="s">
        <v>253</v>
      </c>
      <c r="I5" s="176">
        <v>3</v>
      </c>
      <c r="J5" s="175">
        <v>17</v>
      </c>
      <c r="K5" s="304" t="s">
        <v>251</v>
      </c>
      <c r="L5" s="176">
        <v>4</v>
      </c>
      <c r="M5" s="175">
        <v>12</v>
      </c>
      <c r="N5" s="304" t="s">
        <v>251</v>
      </c>
      <c r="O5" s="176">
        <v>3</v>
      </c>
      <c r="P5" s="175">
        <v>12</v>
      </c>
      <c r="Q5" s="304" t="s">
        <v>252</v>
      </c>
      <c r="R5" s="176">
        <v>5</v>
      </c>
      <c r="S5" s="338">
        <v>3</v>
      </c>
      <c r="T5" s="362" t="s">
        <v>0</v>
      </c>
      <c r="U5" s="340">
        <v>14</v>
      </c>
      <c r="V5" s="175">
        <v>5</v>
      </c>
      <c r="W5" s="304" t="s">
        <v>251</v>
      </c>
      <c r="X5" s="176">
        <v>7</v>
      </c>
      <c r="Y5" s="426"/>
      <c r="Z5" s="433"/>
      <c r="AA5" s="435"/>
      <c r="AB5" s="426"/>
      <c r="AC5" s="433"/>
      <c r="AD5" s="435"/>
      <c r="AE5" s="101">
        <f>AF5+AG5</f>
        <v>6</v>
      </c>
      <c r="AF5" s="13">
        <f>IF(D5&gt;F5, "1","0")+IF(G5&gt;I5, "1", "0")+IF(J5&gt;L5, "1", "0")+IF(M5&gt;O5, "1", "0")+IF(P5&gt;R5, "1", "0")+IF(S5&gt;U5, "1", "0")+IF(V5&gt;X5, "1", "0")+IF(Y5&gt;AA5, "1", "0")+IF(AB5&gt;AD5, "1", "0")</f>
        <v>4</v>
      </c>
      <c r="AG5" s="54">
        <f>IF(D5&lt;F5, "1","0")+IF(G5&lt;I5, "1", "0")+IF(J5&lt;L5, "1", "0")+IF(M5&lt;O5, "1", "0")+IF(P5&lt;R5, "1", "0")+IF(S5&lt;U5, "1", "0")+IF(V5&lt;X5, "1", "0")+IF(Y5&lt;AA5, "1", "0")+IF(AB5&lt;AD5, "1", "0")</f>
        <v>2</v>
      </c>
      <c r="AH5" s="102">
        <f>F5+I5+L5+O5+R5+U5+X5+AA5+AD5</f>
        <v>36</v>
      </c>
      <c r="AI5" s="157">
        <f>(AF5/AE5)*100%</f>
        <v>0.66666666666666663</v>
      </c>
      <c r="AJ5" s="104"/>
      <c r="AK5" s="9"/>
      <c r="AL5" s="9"/>
      <c r="AM5" s="9"/>
      <c r="AN5" s="2"/>
      <c r="AO5" s="2"/>
      <c r="AP5" s="2"/>
    </row>
    <row r="6" spans="2:42" ht="21.9" customHeight="1" x14ac:dyDescent="0.3">
      <c r="B6" s="41">
        <v>2</v>
      </c>
      <c r="C6" s="39" t="s">
        <v>259</v>
      </c>
      <c r="D6" s="175">
        <v>3</v>
      </c>
      <c r="E6" s="304" t="s">
        <v>253</v>
      </c>
      <c r="F6" s="176">
        <v>14</v>
      </c>
      <c r="G6" s="120"/>
      <c r="H6" s="19"/>
      <c r="I6" s="25"/>
      <c r="J6" s="175">
        <v>2</v>
      </c>
      <c r="K6" s="304" t="s">
        <v>252</v>
      </c>
      <c r="L6" s="176">
        <v>11</v>
      </c>
      <c r="M6" s="311">
        <v>14</v>
      </c>
      <c r="N6" s="313" t="s">
        <v>252</v>
      </c>
      <c r="O6" s="312">
        <v>15</v>
      </c>
      <c r="P6" s="175">
        <v>18</v>
      </c>
      <c r="Q6" s="164" t="s">
        <v>0</v>
      </c>
      <c r="R6" s="176">
        <v>17</v>
      </c>
      <c r="S6" s="426"/>
      <c r="T6" s="433"/>
      <c r="U6" s="435"/>
      <c r="V6" s="175">
        <v>8</v>
      </c>
      <c r="W6" s="304" t="s">
        <v>253</v>
      </c>
      <c r="X6" s="176">
        <v>15</v>
      </c>
      <c r="Y6" s="175">
        <v>2</v>
      </c>
      <c r="Z6" s="304" t="s">
        <v>253</v>
      </c>
      <c r="AA6" s="176">
        <v>18</v>
      </c>
      <c r="AB6" s="175">
        <v>13</v>
      </c>
      <c r="AC6" s="304" t="s">
        <v>251</v>
      </c>
      <c r="AD6" s="176">
        <v>14</v>
      </c>
      <c r="AE6" s="1">
        <f t="shared" ref="AE6:AE13" si="0">AF6+AG6</f>
        <v>7</v>
      </c>
      <c r="AF6" s="13">
        <f t="shared" ref="AF6:AF13" si="1">IF(D6&gt;F6, "1","0")+IF(G6&gt;I6, "1", "0")+IF(J6&gt;L6, "1", "0")+IF(M6&gt;O6, "1", "0")+IF(P6&gt;R6, "1", "0")+IF(S6&gt;U6, "1", "0")+IF(V6&gt;X6, "1", "0")+IF(Y6&gt;AA6, "1", "0")+IF(AB6&gt;AD6, "1", "0")</f>
        <v>1</v>
      </c>
      <c r="AG6" s="54">
        <f t="shared" ref="AG6:AG13" si="2">IF(D6&lt;F6, "1","0")+IF(G6&lt;I6, "1", "0")+IF(J6&lt;L6, "1", "0")+IF(M6&lt;O6, "1", "0")+IF(P6&lt;R6, "1", "0")+IF(S6&lt;U6, "1", "0")+IF(V6&lt;X6, "1", "0")+IF(Y6&lt;AA6, "1", "0")+IF(AB6&lt;AD6, "1", "0")</f>
        <v>6</v>
      </c>
      <c r="AH6" s="56">
        <f t="shared" ref="AH6:AH13" si="3">F6+I6+L6+O6+R6+U6+X6+AA6+AD6</f>
        <v>104</v>
      </c>
      <c r="AI6" s="158">
        <f t="shared" ref="AI6:AI13" si="4">(AF6/AE6)*100%</f>
        <v>0.14285714285714285</v>
      </c>
      <c r="AJ6" s="35"/>
      <c r="AK6" s="9"/>
      <c r="AL6" s="9"/>
      <c r="AM6" s="9"/>
      <c r="AN6" s="2"/>
      <c r="AO6" s="2"/>
      <c r="AP6" s="2"/>
    </row>
    <row r="7" spans="2:42" ht="21.9" customHeight="1" x14ac:dyDescent="0.3">
      <c r="B7" s="41">
        <v>3</v>
      </c>
      <c r="C7" s="60" t="s">
        <v>208</v>
      </c>
      <c r="D7" s="403">
        <f>J5</f>
        <v>17</v>
      </c>
      <c r="E7" s="404"/>
      <c r="F7" s="405"/>
      <c r="G7" s="175">
        <v>11</v>
      </c>
      <c r="H7" s="304" t="s">
        <v>252</v>
      </c>
      <c r="I7" s="176">
        <v>2</v>
      </c>
      <c r="J7" s="121"/>
      <c r="K7" s="26"/>
      <c r="L7" s="27"/>
      <c r="M7" s="175">
        <v>14</v>
      </c>
      <c r="N7" s="304" t="s">
        <v>251</v>
      </c>
      <c r="O7" s="176">
        <v>9</v>
      </c>
      <c r="P7" s="175">
        <v>11</v>
      </c>
      <c r="Q7" s="304" t="s">
        <v>253</v>
      </c>
      <c r="R7" s="176">
        <v>9</v>
      </c>
      <c r="S7" s="175">
        <v>7</v>
      </c>
      <c r="T7" s="304" t="s">
        <v>251</v>
      </c>
      <c r="U7" s="176">
        <v>5</v>
      </c>
      <c r="V7" s="171">
        <v>11</v>
      </c>
      <c r="W7" s="172" t="s">
        <v>0</v>
      </c>
      <c r="X7" s="173">
        <v>5</v>
      </c>
      <c r="Y7" s="415"/>
      <c r="Z7" s="416"/>
      <c r="AA7" s="417"/>
      <c r="AB7" s="531"/>
      <c r="AC7" s="532"/>
      <c r="AD7" s="533"/>
      <c r="AE7" s="1">
        <f t="shared" si="0"/>
        <v>6</v>
      </c>
      <c r="AF7" s="13">
        <f t="shared" si="1"/>
        <v>6</v>
      </c>
      <c r="AG7" s="54">
        <f t="shared" si="2"/>
        <v>0</v>
      </c>
      <c r="AH7" s="56">
        <f t="shared" si="3"/>
        <v>30</v>
      </c>
      <c r="AI7" s="158">
        <f t="shared" si="4"/>
        <v>1</v>
      </c>
      <c r="AJ7" s="35"/>
      <c r="AK7" s="9"/>
      <c r="AL7" s="9"/>
      <c r="AM7" s="9"/>
      <c r="AN7" s="2"/>
      <c r="AO7" s="2"/>
      <c r="AP7" s="2"/>
    </row>
    <row r="8" spans="2:42" ht="21.9" customHeight="1" x14ac:dyDescent="0.3">
      <c r="B8" s="44">
        <v>4</v>
      </c>
      <c r="C8" s="39" t="s">
        <v>256</v>
      </c>
      <c r="D8" s="403">
        <f>M5</f>
        <v>12</v>
      </c>
      <c r="E8" s="404"/>
      <c r="F8" s="405"/>
      <c r="G8" s="311">
        <v>15</v>
      </c>
      <c r="H8" s="313" t="s">
        <v>252</v>
      </c>
      <c r="I8" s="312">
        <v>14</v>
      </c>
      <c r="J8" s="403">
        <f>M7</f>
        <v>14</v>
      </c>
      <c r="K8" s="404"/>
      <c r="L8" s="405"/>
      <c r="M8" s="120"/>
      <c r="N8" s="19"/>
      <c r="O8" s="25"/>
      <c r="P8" s="175">
        <v>11</v>
      </c>
      <c r="Q8" s="304" t="s">
        <v>253</v>
      </c>
      <c r="R8" s="176">
        <v>6</v>
      </c>
      <c r="S8" s="171">
        <v>4</v>
      </c>
      <c r="T8" s="172" t="s">
        <v>0</v>
      </c>
      <c r="U8" s="173">
        <v>10</v>
      </c>
      <c r="V8" s="175">
        <v>7</v>
      </c>
      <c r="W8" s="304" t="s">
        <v>253</v>
      </c>
      <c r="X8" s="176">
        <v>10</v>
      </c>
      <c r="Y8" s="175">
        <v>8</v>
      </c>
      <c r="Z8" s="304" t="s">
        <v>252</v>
      </c>
      <c r="AA8" s="176">
        <v>7</v>
      </c>
      <c r="AB8" s="175">
        <v>27</v>
      </c>
      <c r="AC8" s="304" t="s">
        <v>253</v>
      </c>
      <c r="AD8" s="176">
        <v>18</v>
      </c>
      <c r="AE8" s="1">
        <f t="shared" si="0"/>
        <v>8</v>
      </c>
      <c r="AF8" s="13">
        <f t="shared" si="1"/>
        <v>6</v>
      </c>
      <c r="AG8" s="54">
        <f t="shared" si="2"/>
        <v>2</v>
      </c>
      <c r="AH8" s="56">
        <f t="shared" si="3"/>
        <v>65</v>
      </c>
      <c r="AI8" s="158">
        <f t="shared" si="4"/>
        <v>0.75</v>
      </c>
      <c r="AJ8" s="36"/>
      <c r="AK8" s="9"/>
      <c r="AL8" s="9"/>
      <c r="AM8" s="9"/>
      <c r="AN8" s="2"/>
      <c r="AO8" s="2"/>
      <c r="AP8" s="2"/>
    </row>
    <row r="9" spans="2:42" ht="21.9" customHeight="1" x14ac:dyDescent="0.3">
      <c r="B9" s="41">
        <v>5</v>
      </c>
      <c r="C9" s="60" t="s">
        <v>254</v>
      </c>
      <c r="D9" s="175">
        <v>5</v>
      </c>
      <c r="E9" s="304" t="s">
        <v>252</v>
      </c>
      <c r="F9" s="176">
        <v>12</v>
      </c>
      <c r="G9" s="409">
        <v>45696</v>
      </c>
      <c r="H9" s="482"/>
      <c r="I9" s="483"/>
      <c r="J9" s="175">
        <v>9</v>
      </c>
      <c r="K9" s="304" t="s">
        <v>253</v>
      </c>
      <c r="L9" s="176">
        <v>11</v>
      </c>
      <c r="M9" s="175">
        <v>6</v>
      </c>
      <c r="N9" s="304" t="s">
        <v>253</v>
      </c>
      <c r="O9" s="176">
        <v>11</v>
      </c>
      <c r="P9" s="120"/>
      <c r="Q9" s="19"/>
      <c r="R9" s="25"/>
      <c r="S9" s="175">
        <v>5</v>
      </c>
      <c r="T9" s="304" t="s">
        <v>251</v>
      </c>
      <c r="U9" s="176">
        <v>21</v>
      </c>
      <c r="V9" s="426"/>
      <c r="W9" s="433"/>
      <c r="X9" s="435"/>
      <c r="Y9" s="171">
        <v>16</v>
      </c>
      <c r="Z9" s="172" t="s">
        <v>0</v>
      </c>
      <c r="AA9" s="173">
        <v>5</v>
      </c>
      <c r="AB9" s="175">
        <v>7</v>
      </c>
      <c r="AC9" s="304" t="s">
        <v>253</v>
      </c>
      <c r="AD9" s="176">
        <v>11</v>
      </c>
      <c r="AE9" s="1">
        <f t="shared" si="0"/>
        <v>7</v>
      </c>
      <c r="AF9" s="13">
        <f t="shared" si="1"/>
        <v>2</v>
      </c>
      <c r="AG9" s="54">
        <f t="shared" si="2"/>
        <v>5</v>
      </c>
      <c r="AH9" s="56">
        <f t="shared" si="3"/>
        <v>71</v>
      </c>
      <c r="AI9" s="158">
        <f t="shared" si="4"/>
        <v>0.2857142857142857</v>
      </c>
      <c r="AJ9" s="37"/>
      <c r="AK9" s="9"/>
      <c r="AL9" s="9"/>
      <c r="AM9" s="10"/>
      <c r="AN9" s="2"/>
      <c r="AO9" s="2"/>
      <c r="AP9" s="2"/>
    </row>
    <row r="10" spans="2:42" ht="21.9" customHeight="1" x14ac:dyDescent="0.3">
      <c r="B10" s="44">
        <v>6</v>
      </c>
      <c r="C10" s="60" t="s">
        <v>258</v>
      </c>
      <c r="D10" s="409">
        <v>45711</v>
      </c>
      <c r="E10" s="482"/>
      <c r="F10" s="483"/>
      <c r="G10" s="426">
        <f>S6</f>
        <v>0</v>
      </c>
      <c r="H10" s="413"/>
      <c r="I10" s="414"/>
      <c r="J10" s="403">
        <f>S7</f>
        <v>7</v>
      </c>
      <c r="K10" s="404"/>
      <c r="L10" s="405"/>
      <c r="M10" s="409">
        <v>45704</v>
      </c>
      <c r="N10" s="482"/>
      <c r="O10" s="483"/>
      <c r="P10" s="403">
        <f>S9</f>
        <v>5</v>
      </c>
      <c r="Q10" s="404"/>
      <c r="R10" s="405"/>
      <c r="S10" s="120"/>
      <c r="T10" s="19"/>
      <c r="U10" s="25"/>
      <c r="V10" s="175">
        <v>15</v>
      </c>
      <c r="W10" s="304" t="s">
        <v>253</v>
      </c>
      <c r="X10" s="176">
        <v>4</v>
      </c>
      <c r="Y10" s="175">
        <v>13</v>
      </c>
      <c r="Z10" s="304" t="s">
        <v>253</v>
      </c>
      <c r="AA10" s="349">
        <v>7</v>
      </c>
      <c r="AB10" s="175">
        <v>15</v>
      </c>
      <c r="AC10" s="304" t="s">
        <v>252</v>
      </c>
      <c r="AD10" s="176">
        <v>0</v>
      </c>
      <c r="AE10" s="1">
        <f t="shared" si="0"/>
        <v>7</v>
      </c>
      <c r="AF10" s="13">
        <f t="shared" si="1"/>
        <v>7</v>
      </c>
      <c r="AG10" s="54">
        <f t="shared" si="2"/>
        <v>0</v>
      </c>
      <c r="AH10" s="56">
        <f t="shared" si="3"/>
        <v>11</v>
      </c>
      <c r="AI10" s="158">
        <f t="shared" si="4"/>
        <v>1</v>
      </c>
      <c r="AJ10" s="35"/>
      <c r="AK10" s="9"/>
      <c r="AL10" s="9"/>
      <c r="AM10" s="9"/>
      <c r="AN10" s="2"/>
      <c r="AO10" s="2"/>
      <c r="AP10" s="2"/>
    </row>
    <row r="11" spans="2:42" ht="21.9" customHeight="1" x14ac:dyDescent="0.3">
      <c r="B11" s="41">
        <v>7</v>
      </c>
      <c r="C11" s="60" t="s">
        <v>255</v>
      </c>
      <c r="D11" s="403">
        <f>V5</f>
        <v>5</v>
      </c>
      <c r="E11" s="404"/>
      <c r="F11" s="405"/>
      <c r="G11" s="175">
        <v>15</v>
      </c>
      <c r="H11" s="304" t="s">
        <v>253</v>
      </c>
      <c r="I11" s="176">
        <v>8</v>
      </c>
      <c r="J11" s="409">
        <v>45697</v>
      </c>
      <c r="K11" s="482"/>
      <c r="L11" s="483"/>
      <c r="M11" s="175">
        <v>10</v>
      </c>
      <c r="N11" s="304" t="s">
        <v>253</v>
      </c>
      <c r="O11" s="176">
        <v>8</v>
      </c>
      <c r="P11" s="426">
        <v>45725</v>
      </c>
      <c r="Q11" s="433"/>
      <c r="R11" s="435"/>
      <c r="S11" s="175">
        <v>4</v>
      </c>
      <c r="T11" s="304" t="s">
        <v>253</v>
      </c>
      <c r="U11" s="176">
        <v>15</v>
      </c>
      <c r="V11" s="120"/>
      <c r="W11" s="19"/>
      <c r="X11" s="25"/>
      <c r="Y11" s="175">
        <v>8</v>
      </c>
      <c r="Z11" s="304" t="s">
        <v>251</v>
      </c>
      <c r="AA11" s="349">
        <v>18</v>
      </c>
      <c r="AB11" s="426"/>
      <c r="AC11" s="433"/>
      <c r="AD11" s="435"/>
      <c r="AE11" s="1">
        <f t="shared" si="0"/>
        <v>7</v>
      </c>
      <c r="AF11" s="13">
        <f t="shared" si="1"/>
        <v>5</v>
      </c>
      <c r="AG11" s="54">
        <f t="shared" si="2"/>
        <v>2</v>
      </c>
      <c r="AH11" s="56">
        <f t="shared" si="3"/>
        <v>49</v>
      </c>
      <c r="AI11" s="158">
        <f>(AF11/AE11)*100%</f>
        <v>0.7142857142857143</v>
      </c>
      <c r="AJ11" s="35"/>
      <c r="AK11" s="9"/>
      <c r="AL11" s="9"/>
      <c r="AM11" s="9"/>
      <c r="AN11" s="2"/>
      <c r="AO11" s="2"/>
      <c r="AP11" s="2"/>
    </row>
    <row r="12" spans="2:42" ht="21.9" customHeight="1" x14ac:dyDescent="0.3">
      <c r="B12" s="44">
        <v>8</v>
      </c>
      <c r="C12" s="60" t="s">
        <v>257</v>
      </c>
      <c r="D12" s="426">
        <f>Y5</f>
        <v>0</v>
      </c>
      <c r="E12" s="413"/>
      <c r="F12" s="414"/>
      <c r="G12" s="175">
        <v>18</v>
      </c>
      <c r="H12" s="304" t="s">
        <v>253</v>
      </c>
      <c r="I12" s="176">
        <v>2</v>
      </c>
      <c r="J12" s="426">
        <v>45732</v>
      </c>
      <c r="K12" s="433"/>
      <c r="L12" s="435"/>
      <c r="M12" s="175">
        <v>7</v>
      </c>
      <c r="N12" s="304" t="s">
        <v>252</v>
      </c>
      <c r="O12" s="176">
        <v>8</v>
      </c>
      <c r="P12" s="409">
        <v>45704</v>
      </c>
      <c r="Q12" s="482"/>
      <c r="R12" s="483"/>
      <c r="S12" s="175">
        <v>7</v>
      </c>
      <c r="T12" s="304" t="s">
        <v>253</v>
      </c>
      <c r="U12" s="176">
        <v>13</v>
      </c>
      <c r="V12" s="403">
        <f>Y11</f>
        <v>8</v>
      </c>
      <c r="W12" s="404"/>
      <c r="X12" s="405"/>
      <c r="Y12" s="229"/>
      <c r="Z12" s="230"/>
      <c r="AA12" s="231"/>
      <c r="AB12" s="175">
        <v>3</v>
      </c>
      <c r="AC12" s="304" t="s">
        <v>252</v>
      </c>
      <c r="AD12" s="176">
        <v>6</v>
      </c>
      <c r="AE12" s="1">
        <f t="shared" si="0"/>
        <v>7</v>
      </c>
      <c r="AF12" s="13">
        <f t="shared" si="1"/>
        <v>4</v>
      </c>
      <c r="AG12" s="54">
        <f t="shared" si="2"/>
        <v>3</v>
      </c>
      <c r="AH12" s="56">
        <f t="shared" si="3"/>
        <v>29</v>
      </c>
      <c r="AI12" s="158">
        <f t="shared" si="4"/>
        <v>0.5714285714285714</v>
      </c>
      <c r="AJ12" s="35"/>
      <c r="AK12" s="146"/>
      <c r="AL12" s="9"/>
      <c r="AM12" s="9"/>
      <c r="AN12" s="2"/>
      <c r="AO12" s="2"/>
      <c r="AP12" s="2"/>
    </row>
    <row r="13" spans="2:42" ht="21.9" customHeight="1" thickBot="1" x14ac:dyDescent="0.35">
      <c r="B13" s="42">
        <v>9</v>
      </c>
      <c r="C13" s="61" t="s">
        <v>213</v>
      </c>
      <c r="D13" s="528">
        <f>AB5</f>
        <v>0</v>
      </c>
      <c r="E13" s="459"/>
      <c r="F13" s="460"/>
      <c r="G13" s="479">
        <f>AB6</f>
        <v>13</v>
      </c>
      <c r="H13" s="480"/>
      <c r="I13" s="481"/>
      <c r="J13" s="426">
        <v>45718</v>
      </c>
      <c r="K13" s="433"/>
      <c r="L13" s="435"/>
      <c r="M13" s="343">
        <v>18</v>
      </c>
      <c r="N13" s="345" t="s">
        <v>253</v>
      </c>
      <c r="O13" s="344">
        <v>27</v>
      </c>
      <c r="P13" s="319">
        <v>11</v>
      </c>
      <c r="Q13" s="320" t="s">
        <v>253</v>
      </c>
      <c r="R13" s="303">
        <v>7</v>
      </c>
      <c r="S13" s="319">
        <v>0</v>
      </c>
      <c r="T13" s="320" t="s">
        <v>252</v>
      </c>
      <c r="U13" s="303">
        <v>15</v>
      </c>
      <c r="V13" s="491">
        <f>AB11</f>
        <v>0</v>
      </c>
      <c r="W13" s="492"/>
      <c r="X13" s="493"/>
      <c r="Y13" s="319">
        <v>6</v>
      </c>
      <c r="Z13" s="320" t="s">
        <v>252</v>
      </c>
      <c r="AA13" s="303">
        <v>3</v>
      </c>
      <c r="AB13" s="148"/>
      <c r="AC13" s="28"/>
      <c r="AD13" s="31"/>
      <c r="AE13" s="62">
        <f t="shared" si="0"/>
        <v>6</v>
      </c>
      <c r="AF13" s="150">
        <f t="shared" si="1"/>
        <v>4</v>
      </c>
      <c r="AG13" s="151">
        <f t="shared" si="2"/>
        <v>2</v>
      </c>
      <c r="AH13" s="152">
        <f t="shared" si="3"/>
        <v>52</v>
      </c>
      <c r="AI13" s="159">
        <f t="shared" si="4"/>
        <v>0.66666666666666663</v>
      </c>
      <c r="AJ13" s="36"/>
      <c r="AK13" s="9"/>
      <c r="AL13" s="9"/>
      <c r="AM13" s="9"/>
      <c r="AN13" s="2"/>
      <c r="AO13" s="2"/>
      <c r="AP13" s="2"/>
    </row>
    <row r="14" spans="2:42" x14ac:dyDescent="0.3">
      <c r="C14" s="7"/>
      <c r="G14" s="183"/>
      <c r="H14" s="183"/>
      <c r="I14" s="183"/>
      <c r="J14" s="183"/>
      <c r="K14" s="183"/>
      <c r="L14" s="183"/>
      <c r="AE14" s="99">
        <f>SUM(AE5:AE13)/2</f>
        <v>30.5</v>
      </c>
      <c r="AF14" s="99" t="e">
        <f>AF5+AF6+AF7+AF8+AF9+AF10+AF11+AF12+AF13+#REF!</f>
        <v>#REF!</v>
      </c>
      <c r="AG14" s="99" t="e">
        <f>AG5+AG6+AG7+AG8+AG9+AG10+AG11+AG12+AG13+#REF!</f>
        <v>#REF!</v>
      </c>
      <c r="AK14" s="9"/>
      <c r="AL14" s="9"/>
      <c r="AM14" s="9"/>
      <c r="AN14" s="2"/>
      <c r="AO14" s="2"/>
      <c r="AP14" s="2"/>
    </row>
    <row r="15" spans="2:42" x14ac:dyDescent="0.3">
      <c r="B15" s="529"/>
      <c r="C15" s="530"/>
    </row>
    <row r="16" spans="2:42" x14ac:dyDescent="0.3">
      <c r="B16" s="399" t="s">
        <v>8</v>
      </c>
      <c r="C16" s="399"/>
      <c r="E16" s="2" t="s">
        <v>12</v>
      </c>
    </row>
    <row r="17" spans="2:42" x14ac:dyDescent="0.3">
      <c r="B17" s="400" t="s">
        <v>16</v>
      </c>
      <c r="C17" s="400"/>
      <c r="E17" s="2" t="s">
        <v>17</v>
      </c>
    </row>
    <row r="18" spans="2:42" x14ac:dyDescent="0.3">
      <c r="B18" s="397" t="s">
        <v>15</v>
      </c>
      <c r="C18" s="397"/>
      <c r="E18" s="2" t="s">
        <v>13</v>
      </c>
      <c r="AH18" s="2" t="s">
        <v>260</v>
      </c>
    </row>
    <row r="19" spans="2:42" x14ac:dyDescent="0.3">
      <c r="B19" s="398" t="s">
        <v>9</v>
      </c>
      <c r="C19" s="398"/>
      <c r="E19" s="2" t="s">
        <v>14</v>
      </c>
    </row>
    <row r="20" spans="2:42" x14ac:dyDescent="0.3">
      <c r="B20" s="395" t="s">
        <v>10</v>
      </c>
      <c r="C20" s="396"/>
      <c r="E20" s="2" t="s">
        <v>11</v>
      </c>
      <c r="R20" s="100">
        <f>MAX(D5:AD13)</f>
        <v>45732</v>
      </c>
      <c r="T20" s="8"/>
    </row>
    <row r="23" spans="2:42" x14ac:dyDescent="0.3">
      <c r="AE23" s="9"/>
      <c r="AF23" s="9"/>
      <c r="AN23" s="2"/>
      <c r="AO23" s="2"/>
      <c r="AP23" s="2"/>
    </row>
    <row r="24" spans="2:42" x14ac:dyDescent="0.3">
      <c r="AE24" s="9"/>
      <c r="AF24" s="9"/>
      <c r="AN24" s="2"/>
      <c r="AO24" s="2"/>
      <c r="AP24" s="2"/>
    </row>
    <row r="25" spans="2:42" x14ac:dyDescent="0.3">
      <c r="AE25" s="9"/>
      <c r="AF25" s="9"/>
      <c r="AN25" s="2"/>
      <c r="AO25" s="2"/>
      <c r="AP25" s="2"/>
    </row>
    <row r="26" spans="2:42" x14ac:dyDescent="0.3">
      <c r="AE26" s="9"/>
      <c r="AF26" s="9"/>
      <c r="AN26" s="2"/>
      <c r="AO26" s="2"/>
      <c r="AP26" s="2"/>
    </row>
    <row r="27" spans="2:42" x14ac:dyDescent="0.3">
      <c r="AE27" s="9"/>
      <c r="AF27" s="9"/>
      <c r="AN27" s="2"/>
      <c r="AO27" s="2"/>
      <c r="AP27" s="2"/>
    </row>
    <row r="28" spans="2:42" x14ac:dyDescent="0.3">
      <c r="AE28" s="9"/>
      <c r="AF28" s="9"/>
      <c r="AN28" s="2"/>
      <c r="AO28" s="2"/>
      <c r="AP28" s="2"/>
    </row>
    <row r="29" spans="2:42" x14ac:dyDescent="0.3">
      <c r="AE29" s="9"/>
      <c r="AF29" s="9"/>
      <c r="AN29" s="2"/>
      <c r="AO29" s="2"/>
      <c r="AP29" s="2"/>
    </row>
    <row r="30" spans="2:42" x14ac:dyDescent="0.3">
      <c r="AE30" s="9"/>
      <c r="AF30" s="9"/>
      <c r="AN30" s="2"/>
      <c r="AO30" s="2"/>
      <c r="AP30" s="2"/>
    </row>
    <row r="31" spans="2:42" x14ac:dyDescent="0.3">
      <c r="AE31" s="9"/>
      <c r="AF31" s="9"/>
      <c r="AN31" s="2"/>
      <c r="AO31" s="2"/>
      <c r="AP31" s="2"/>
    </row>
    <row r="32" spans="2:42" x14ac:dyDescent="0.3">
      <c r="AE32" s="9"/>
      <c r="AF32" s="9"/>
      <c r="AN32" s="2"/>
      <c r="AO32" s="2"/>
      <c r="AP32" s="2"/>
    </row>
    <row r="33" spans="31:42" x14ac:dyDescent="0.3">
      <c r="AE33" s="9"/>
      <c r="AF33" s="9"/>
      <c r="AN33" s="2"/>
      <c r="AO33" s="2"/>
      <c r="AP33" s="2"/>
    </row>
    <row r="34" spans="31:42" x14ac:dyDescent="0.3">
      <c r="AE34" s="9"/>
      <c r="AF34" s="9"/>
      <c r="AN34" s="2"/>
      <c r="AO34" s="2"/>
      <c r="AP34" s="2"/>
    </row>
    <row r="35" spans="31:42" x14ac:dyDescent="0.3">
      <c r="AE35" s="9"/>
      <c r="AF35" s="9"/>
      <c r="AN35" s="2"/>
      <c r="AO35" s="2"/>
      <c r="AP35" s="2"/>
    </row>
  </sheetData>
  <sortState xmlns:xlrd2="http://schemas.microsoft.com/office/spreadsheetml/2017/richdata2" ref="C5:C13">
    <sortCondition ref="C5"/>
  </sortState>
  <mergeCells count="43">
    <mergeCell ref="AB4:AD4"/>
    <mergeCell ref="P4:R4"/>
    <mergeCell ref="S4:U4"/>
    <mergeCell ref="AB5:AD5"/>
    <mergeCell ref="AB7:AD7"/>
    <mergeCell ref="S6:U6"/>
    <mergeCell ref="Y5:AA5"/>
    <mergeCell ref="Y7:AA7"/>
    <mergeCell ref="B18:C18"/>
    <mergeCell ref="B19:C19"/>
    <mergeCell ref="B20:C20"/>
    <mergeCell ref="B4:C4"/>
    <mergeCell ref="D4:F4"/>
    <mergeCell ref="B16:C16"/>
    <mergeCell ref="D10:F10"/>
    <mergeCell ref="D13:F13"/>
    <mergeCell ref="D7:F7"/>
    <mergeCell ref="D8:F8"/>
    <mergeCell ref="D12:F12"/>
    <mergeCell ref="B17:C17"/>
    <mergeCell ref="D11:F11"/>
    <mergeCell ref="B15:C15"/>
    <mergeCell ref="G9:I9"/>
    <mergeCell ref="V9:X9"/>
    <mergeCell ref="J8:L8"/>
    <mergeCell ref="G13:I13"/>
    <mergeCell ref="J10:L10"/>
    <mergeCell ref="M10:O10"/>
    <mergeCell ref="J12:L12"/>
    <mergeCell ref="G10:I10"/>
    <mergeCell ref="J13:L13"/>
    <mergeCell ref="J11:L11"/>
    <mergeCell ref="V12:X12"/>
    <mergeCell ref="G4:I4"/>
    <mergeCell ref="J4:L4"/>
    <mergeCell ref="M4:O4"/>
    <mergeCell ref="V4:X4"/>
    <mergeCell ref="Y4:AA4"/>
    <mergeCell ref="AB11:AD11"/>
    <mergeCell ref="V13:X13"/>
    <mergeCell ref="P12:R12"/>
    <mergeCell ref="P10:R10"/>
    <mergeCell ref="P11:R11"/>
  </mergeCells>
  <phoneticPr fontId="2" type="noConversion"/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Team Entries</vt:lpstr>
      <vt:lpstr>Enrollment update</vt:lpstr>
      <vt:lpstr>MS</vt:lpstr>
      <vt:lpstr>MA</vt:lpstr>
      <vt:lpstr>MB</vt:lpstr>
      <vt:lpstr>MC</vt:lpstr>
      <vt:lpstr>MD</vt:lpstr>
      <vt:lpstr>WA</vt:lpstr>
      <vt:lpstr>WB</vt:lpstr>
      <vt:lpstr>WC</vt:lpstr>
      <vt:lpstr>'Enrollment update'!Print_Area</vt:lpstr>
      <vt:lpstr>MA!Print_Area</vt:lpstr>
      <vt:lpstr>MB!Print_Area</vt:lpstr>
      <vt:lpstr>MC!Print_Area</vt:lpstr>
      <vt:lpstr>MD!Print_Area</vt:lpstr>
      <vt:lpstr>MS!Print_Area</vt:lpstr>
      <vt:lpstr>WA!Print_Area</vt:lpstr>
      <vt:lpstr>WB!Print_Area</vt:lpstr>
      <vt:lpstr>WC!Print_Area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Toby Wong</cp:lastModifiedBy>
  <cp:lastPrinted>2023-11-12T10:40:05Z</cp:lastPrinted>
  <dcterms:created xsi:type="dcterms:W3CDTF">2012-01-02T10:57:05Z</dcterms:created>
  <dcterms:modified xsi:type="dcterms:W3CDTF">2025-06-24T04:59:34Z</dcterms:modified>
</cp:coreProperties>
</file>