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90AEAE73-D5CB-411E-9B2D-4695D737650F}" xr6:coauthVersionLast="47" xr6:coauthVersionMax="47" xr10:uidLastSave="{00000000-0000-0000-0000-000000000000}"/>
  <bookViews>
    <workbookView xWindow="22932" yWindow="-108" windowWidth="23256" windowHeight="12456" firstSheet="1" activeTab="1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28" l="1"/>
  <c r="Y13" i="28"/>
  <c r="U11" i="28"/>
  <c r="S11" i="28"/>
  <c r="R13" i="28"/>
  <c r="P13" i="28"/>
  <c r="L8" i="28"/>
  <c r="J8" i="28"/>
  <c r="F6" i="28"/>
  <c r="D6" i="28"/>
  <c r="X12" i="20"/>
  <c r="V12" i="20"/>
  <c r="I7" i="20"/>
  <c r="G7" i="20"/>
  <c r="D8" i="20"/>
  <c r="F8" i="20"/>
  <c r="Y14" i="20"/>
  <c r="AA14" i="20"/>
  <c r="AK14" i="20" s="1"/>
  <c r="M13" i="28"/>
  <c r="G10" i="9"/>
  <c r="AK7" i="20"/>
  <c r="F12" i="20"/>
  <c r="F11" i="20"/>
  <c r="W41" i="30"/>
  <c r="V34" i="30" l="1"/>
  <c r="X34" i="30"/>
  <c r="X32" i="30"/>
  <c r="Z34" i="30"/>
  <c r="Y14" i="30"/>
  <c r="S13" i="9"/>
  <c r="AH10" i="6"/>
  <c r="AK10" i="6"/>
  <c r="AJ10" i="6"/>
  <c r="P4" i="27" l="1"/>
  <c r="G21" i="30"/>
  <c r="I21" i="30"/>
  <c r="J21" i="30"/>
  <c r="L21" i="30"/>
  <c r="G22" i="30"/>
  <c r="I22" i="30"/>
  <c r="J22" i="30"/>
  <c r="L22" i="30"/>
  <c r="Y7" i="30"/>
  <c r="Y9" i="13"/>
  <c r="G9" i="9"/>
  <c r="I9" i="9"/>
  <c r="J13" i="6"/>
  <c r="J12" i="27" l="1"/>
  <c r="L12" i="27"/>
  <c r="M10" i="27"/>
  <c r="O10" i="27"/>
  <c r="V13" i="27"/>
  <c r="X13" i="27"/>
  <c r="Z22" i="30"/>
  <c r="X22" i="30"/>
  <c r="X18" i="30"/>
  <c r="O22" i="30"/>
  <c r="M23" i="30"/>
  <c r="P23" i="30"/>
  <c r="D22" i="30"/>
  <c r="U12" i="20" l="1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O23" i="30"/>
  <c r="M22" i="30"/>
  <c r="L23" i="30"/>
  <c r="J23" i="30"/>
  <c r="I23" i="30"/>
  <c r="I20" i="30"/>
  <c r="G23" i="30"/>
  <c r="G20" i="30"/>
  <c r="S17" i="30"/>
  <c r="P17" i="30"/>
  <c r="F23" i="30"/>
  <c r="F22" i="30"/>
  <c r="F21" i="30"/>
  <c r="F20" i="30"/>
  <c r="F19" i="30"/>
  <c r="AA19" i="30" s="1"/>
  <c r="AA23" i="30" l="1"/>
  <c r="X31" i="30"/>
  <c r="AA30" i="30"/>
  <c r="AA22" i="30"/>
  <c r="V28" i="30"/>
  <c r="AB28" i="30" s="1"/>
  <c r="BC12" i="6"/>
  <c r="AA33" i="30"/>
  <c r="X30" i="30"/>
  <c r="Z30" i="30"/>
  <c r="Z31" i="30"/>
  <c r="AA31" i="30"/>
  <c r="X33" i="30"/>
  <c r="AA20" i="30"/>
  <c r="Z33" i="30"/>
  <c r="X29" i="30"/>
  <c r="V29" i="30" s="1"/>
  <c r="AA21" i="30"/>
  <c r="Z32" i="30"/>
  <c r="AA32" i="30"/>
  <c r="V31" i="30" l="1"/>
  <c r="AB31" i="30" s="1"/>
  <c r="V30" i="30"/>
  <c r="AB30" i="30" s="1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X24" i="30" l="1"/>
  <c r="Z2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Y12" i="30"/>
  <c r="AC12" i="30" s="1"/>
  <c r="Y13" i="30"/>
  <c r="AC13" i="30" s="1"/>
  <c r="AB19" i="30" l="1"/>
  <c r="V24" i="3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BG7" i="13" s="1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G9" i="13" l="1"/>
  <c r="BG11" i="13"/>
  <c r="BG8" i="13"/>
  <c r="BH8" i="13"/>
  <c r="BG10" i="13"/>
  <c r="Y19" i="13"/>
  <c r="BI8" i="13"/>
  <c r="BH7" i="13"/>
  <c r="BI9" i="13"/>
  <c r="BH11" i="13"/>
  <c r="BI11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AK11" i="20" s="1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D12" i="20"/>
  <c r="D11" i="20"/>
  <c r="F10" i="20"/>
  <c r="D10" i="20"/>
  <c r="F9" i="20"/>
  <c r="F7" i="20"/>
  <c r="D7" i="20"/>
  <c r="F6" i="20"/>
  <c r="AK6" i="20" s="1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R10" i="27"/>
  <c r="P10" i="27"/>
  <c r="O13" i="27"/>
  <c r="M13" i="27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AK12" i="20" s="1"/>
  <c r="M12" i="20"/>
  <c r="Q20" i="6" l="1"/>
  <c r="AH8" i="27"/>
  <c r="BH10" i="13"/>
  <c r="BH12" i="13" s="1"/>
  <c r="BG12" i="13"/>
  <c r="BI10" i="13"/>
  <c r="AI12" i="20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V12" i="9"/>
  <c r="O12" i="27"/>
  <c r="AH12" i="27" s="1"/>
  <c r="M12" i="27"/>
  <c r="L11" i="15"/>
  <c r="J11" i="15"/>
  <c r="O13" i="15"/>
  <c r="M13" i="15"/>
  <c r="I13" i="20"/>
  <c r="G13" i="20"/>
  <c r="O10" i="20"/>
  <c r="AK10" i="20" s="1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AG13" i="27" s="1"/>
  <c r="I8" i="28"/>
  <c r="AH8" i="28" s="1"/>
  <c r="G8" i="28"/>
  <c r="AH6" i="28"/>
  <c r="AH5" i="28"/>
  <c r="AG5" i="28"/>
  <c r="AF5" i="28"/>
  <c r="X12" i="28"/>
  <c r="AF12" i="28" s="1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U12" i="28"/>
  <c r="S12" i="28"/>
  <c r="I12" i="28"/>
  <c r="G12" i="28"/>
  <c r="D12" i="28"/>
  <c r="AG11" i="28"/>
  <c r="F9" i="28"/>
  <c r="AH9" i="28" s="1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M4" i="27"/>
  <c r="J4" i="27"/>
  <c r="G4" i="27"/>
  <c r="D4" i="27"/>
  <c r="R20" i="27" l="1"/>
  <c r="AH12" i="28"/>
  <c r="AH10" i="28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E5" i="27"/>
  <c r="AI5" i="27" s="1"/>
  <c r="AF10" i="28"/>
  <c r="AG10" i="28"/>
  <c r="AG12" i="28"/>
  <c r="AE5" i="28"/>
  <c r="AI5" i="28" s="1"/>
  <c r="AF9" i="28"/>
  <c r="AF6" i="28"/>
  <c r="AG6" i="28"/>
  <c r="AF11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AE12" i="27" l="1"/>
  <c r="AI12" i="27" s="1"/>
  <c r="AE10" i="27"/>
  <c r="AI10" i="27" s="1"/>
  <c r="AE11" i="27"/>
  <c r="AI11" i="27" s="1"/>
  <c r="AE9" i="27"/>
  <c r="AF14" i="27"/>
  <c r="AG14" i="27"/>
  <c r="AE7" i="28"/>
  <c r="AI7" i="28" s="1"/>
  <c r="AE8" i="27"/>
  <c r="AE13" i="27"/>
  <c r="AI13" i="27" s="1"/>
  <c r="AE10" i="28"/>
  <c r="AI10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AK13" i="20" l="1"/>
  <c r="AI13" i="20"/>
  <c r="AK8" i="20"/>
  <c r="AI9" i="20"/>
  <c r="AK9" i="20"/>
  <c r="AJ12" i="20"/>
  <c r="AH5" i="20"/>
  <c r="AL5" i="20" s="1"/>
  <c r="AJ13" i="20"/>
  <c r="AJ6" i="20"/>
  <c r="AJ7" i="20"/>
  <c r="AJ9" i="20"/>
  <c r="AJ10" i="20"/>
  <c r="AI8" i="20"/>
  <c r="AJ8" i="20"/>
  <c r="AI7" i="20"/>
  <c r="AI10" i="20"/>
  <c r="AH13" i="20" l="1"/>
  <c r="AL13" i="20" s="1"/>
  <c r="AH9" i="20"/>
  <c r="AH12" i="20"/>
  <c r="AH7" i="20"/>
  <c r="AL7" i="20" s="1"/>
  <c r="AH6" i="20"/>
  <c r="AL6" i="20" s="1"/>
  <c r="AH10" i="20"/>
  <c r="AL10" i="20" s="1"/>
  <c r="AH8" i="20"/>
  <c r="AL8" i="20" s="1"/>
  <c r="AL12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O21" i="15" s="1"/>
  <c r="L12" i="15"/>
  <c r="J12" i="15"/>
  <c r="AN11" i="15"/>
  <c r="D11" i="15"/>
  <c r="R10" i="15"/>
  <c r="AN10" i="15" s="1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L13" i="9" l="1"/>
  <c r="AH15" i="9"/>
  <c r="BD10" i="6"/>
  <c r="AO7" i="15"/>
  <c r="AK15" i="15"/>
  <c r="AL11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M11" i="30"/>
  <c r="AB10" i="30"/>
  <c r="Z11" i="30" l="1"/>
  <c r="Z14" i="30" s="1"/>
  <c r="AA11" i="30"/>
  <c r="AA14" i="30" s="1"/>
  <c r="Y10" i="30"/>
  <c r="Y11" i="30" l="1"/>
  <c r="AC11" i="30" s="1"/>
  <c r="AC10" i="30"/>
  <c r="AI11" i="20"/>
  <c r="V14" i="20"/>
  <c r="AJ14" i="20"/>
  <c r="AJ11" i="20"/>
  <c r="AJ15" i="20" l="1"/>
  <c r="R21" i="20"/>
  <c r="AI14" i="20"/>
  <c r="AH11" i="20"/>
  <c r="AH14" i="20" l="1"/>
  <c r="AH15" i="20" s="1"/>
  <c r="AI15" i="20"/>
  <c r="AL14" i="20"/>
  <c r="AL11" i="20"/>
  <c r="AG8" i="28" l="1"/>
  <c r="AF8" i="28"/>
  <c r="AF13" i="28"/>
  <c r="AG13" i="28"/>
  <c r="R20" i="28"/>
  <c r="O13" i="28"/>
  <c r="AH13" i="28" s="1"/>
  <c r="AE13" i="28" l="1"/>
  <c r="AF14" i="28"/>
  <c r="AG14" i="28"/>
  <c r="AE8" i="28"/>
  <c r="AE14" i="28" s="1"/>
  <c r="AI13" i="28"/>
  <c r="AI8" i="28" l="1"/>
</calcChain>
</file>

<file path=xl/sharedStrings.xml><?xml version="1.0" encoding="utf-8"?>
<sst xmlns="http://schemas.openxmlformats.org/spreadsheetml/2006/main" count="1173" uniqueCount="262">
  <si>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</si>
  <si>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</si>
  <si>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</si>
  <si>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</si>
  <si>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</si>
  <si>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</si>
  <si>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</si>
  <si>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</si>
  <si>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</si>
  <si>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</si>
  <si>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</si>
  <si>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</si>
  <si>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</si>
  <si>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</si>
  <si>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</si>
  <si>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</si>
  <si>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</si>
  <si>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</si>
  <si>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</si>
  <si>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</si>
  <si>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</si>
  <si>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</si>
  <si>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</si>
  <si>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</si>
  <si>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</si>
  <si>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</si>
  <si>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</si>
  <si>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</si>
  <si>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</si>
  <si>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</si>
  <si>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</si>
  <si>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</si>
  <si>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</si>
  <si>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</si>
  <si>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</si>
  <si>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</si>
  <si>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</si>
  <si>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</si>
  <si>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</si>
  <si>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</si>
  <si>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</si>
  <si>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</si>
  <si>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</si>
  <si>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</si>
  <si>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</si>
  <si>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</si>
  <si>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</si>
  <si>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</si>
  <si>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</si>
  <si>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</si>
  <si>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</si>
  <si>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</si>
  <si>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</si>
  <si>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</si>
  <si>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</si>
  <si>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</si>
  <si>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</si>
  <si>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</si>
  <si>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</si>
  <si>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</si>
  <si>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</si>
  <si>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</si>
  <si>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</si>
  <si>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</si>
  <si>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</si>
  <si>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</si>
  <si>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</si>
  <si>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</si>
  <si>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</si>
  <si>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</si>
  <si>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</si>
  <si>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</si>
  <si>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</si>
  <si>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</si>
  <si>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</si>
  <si>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</si>
  <si>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</si>
  <si>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</si>
  <si>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</si>
  <si>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</si>
  <si>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</si>
  <si>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</si>
  <si>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</si>
  <si>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</si>
  <si>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</si>
  <si>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</si>
  <si>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</si>
  <si>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</si>
  <si>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</si>
  <si>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</si>
  <si>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</si>
  <si>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</si>
  <si>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</si>
  <si>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</si>
  <si>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</si>
  <si>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</si>
  <si>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</si>
  <si>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</si>
  <si>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</si>
  <si>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</si>
  <si>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</si>
  <si>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</si>
  <si>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</si>
  <si>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</si>
  <si>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</si>
  <si>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</si>
  <si>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</si>
  <si>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</si>
  <si>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</si>
  <si>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</si>
  <si>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</si>
  <si>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</si>
  <si>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</si>
  <si>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</si>
  <si>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</si>
  <si>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</si>
  <si>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</si>
  <si>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</si>
  <si>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</si>
  <si>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</si>
  <si>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</si>
  <si>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</si>
  <si>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</si>
  <si>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</si>
  <si>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</si>
  <si>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</si>
  <si>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</si>
  <si>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</si>
  <si>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</si>
  <si>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</si>
  <si>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</si>
  <si>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</si>
  <si>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</si>
  <si>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</si>
  <si>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</si>
  <si>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</si>
  <si>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</si>
  <si>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</si>
  <si>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</si>
  <si>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</si>
  <si>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</si>
  <si>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</si>
  <si>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</si>
  <si>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</si>
  <si>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</si>
  <si>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</si>
  <si>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</si>
  <si>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</si>
  <si>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</si>
  <si>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</si>
  <si>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</si>
  <si>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</si>
  <si>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</si>
  <si>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</si>
  <si>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</si>
  <si>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</si>
  <si>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</si>
  <si>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</si>
  <si>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</si>
  <si>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</si>
  <si>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</si>
  <si>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</si>
  <si>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</si>
  <si>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</si>
  <si>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</si>
  <si>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</si>
  <si>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</si>
  <si>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</si>
  <si>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</si>
  <si>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</si>
  <si>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</si>
  <si>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</si>
  <si>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</si>
  <si>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</si>
  <si>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</si>
  <si>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</si>
  <si>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</si>
  <si>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</si>
  <si>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</si>
  <si>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</si>
  <si>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</si>
  <si>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</si>
  <si>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</si>
  <si>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</si>
  <si>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</si>
  <si>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</si>
  <si>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</si>
  <si>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</si>
  <si>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</si>
  <si>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</si>
  <si>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</si>
  <si>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</si>
  <si>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</si>
  <si>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</si>
  <si>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</si>
  <si>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</si>
  <si>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</si>
  <si>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</si>
  <si>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</si>
  <si>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</si>
  <si>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</si>
  <si>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</si>
  <si>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</si>
  <si>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</si>
  <si>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</si>
  <si>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</si>
  <si>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</si>
  <si>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</si>
  <si>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</si>
  <si>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</si>
  <si>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</si>
  <si>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</si>
  <si>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</si>
  <si>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</si>
  <si>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</si>
  <si>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</si>
  <si>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</si>
  <si>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</si>
  <si>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</si>
  <si>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</si>
  <si>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Play-off Series 2024-25</t>
    <phoneticPr fontId="3" type="noConversion"/>
  </si>
  <si>
    <t>PEGASUS</t>
    <phoneticPr fontId="3" type="noConversion"/>
  </si>
  <si>
    <t>AJI ROJO</t>
    <phoneticPr fontId="3" type="noConversion"/>
  </si>
  <si>
    <t>KAMBRIDGE</t>
    <phoneticPr fontId="3" type="noConversion"/>
  </si>
  <si>
    <t>KOOKABURRA</t>
    <phoneticPr fontId="3" type="noConversion"/>
  </si>
  <si>
    <t>SCAA-KOALA</t>
    <phoneticPr fontId="3" type="noConversion"/>
  </si>
  <si>
    <t>TURKEYS</t>
    <phoneticPr fontId="3" type="noConversion"/>
  </si>
  <si>
    <t>GORILLA</t>
    <phoneticPr fontId="3" type="noConversion"/>
  </si>
  <si>
    <t>SPHINX NOVA</t>
    <phoneticPr fontId="3" type="noConversion"/>
  </si>
  <si>
    <t>ZERO</t>
    <phoneticPr fontId="3" type="noConversion"/>
  </si>
  <si>
    <t>CSWBC-SOX</t>
    <phoneticPr fontId="3" type="noConversion"/>
  </si>
  <si>
    <t>HYSAN YOSHI</t>
    <phoneticPr fontId="3" type="noConversion"/>
  </si>
  <si>
    <t>BULLDOGS</t>
    <phoneticPr fontId="3" type="noConversion"/>
  </si>
  <si>
    <t>LA SALLE</t>
    <phoneticPr fontId="3" type="noConversion"/>
  </si>
  <si>
    <t>AJI AMARILLO</t>
    <phoneticPr fontId="3" type="noConversion"/>
  </si>
  <si>
    <t>SPHINX ELITE</t>
    <phoneticPr fontId="3" type="noConversion"/>
  </si>
  <si>
    <t>RCLEE</t>
    <phoneticPr fontId="3" type="noConversion"/>
  </si>
  <si>
    <t>SUPER MARIO</t>
    <phoneticPr fontId="3" type="noConversion"/>
  </si>
  <si>
    <t>KINGCOBRA</t>
    <phoneticPr fontId="3" type="noConversion"/>
  </si>
  <si>
    <t>STATIC</t>
    <phoneticPr fontId="3" type="noConversion"/>
  </si>
  <si>
    <t>RED CASTLE INFINITY</t>
    <phoneticPr fontId="3" type="noConversion"/>
  </si>
  <si>
    <t>CACTO</t>
    <phoneticPr fontId="3" type="noConversion"/>
  </si>
  <si>
    <t>SPHINX NYX</t>
    <phoneticPr fontId="3" type="noConversion"/>
  </si>
  <si>
    <t>SIRIUS</t>
    <phoneticPr fontId="3" type="noConversion"/>
  </si>
  <si>
    <t>HABANERO</t>
    <phoneticPr fontId="3" type="noConversion"/>
  </si>
  <si>
    <t>BRAVES</t>
    <phoneticPr fontId="3" type="noConversion"/>
  </si>
  <si>
    <t>SHARKS</t>
    <phoneticPr fontId="3" type="noConversion"/>
  </si>
  <si>
    <t>COUGARS</t>
    <phoneticPr fontId="3" type="noConversion"/>
  </si>
  <si>
    <t>COSMOS</t>
    <phoneticPr fontId="3" type="noConversion"/>
  </si>
  <si>
    <t>AXIS SPHINX</t>
    <phoneticPr fontId="3" type="noConversion"/>
  </si>
  <si>
    <t>DYNAMIC</t>
    <phoneticPr fontId="3" type="noConversion"/>
  </si>
  <si>
    <t>CITY U</t>
    <phoneticPr fontId="3" type="noConversion"/>
  </si>
  <si>
    <t>COMETS</t>
    <phoneticPr fontId="3" type="noConversion"/>
  </si>
  <si>
    <t>MOSH</t>
    <phoneticPr fontId="3" type="noConversion"/>
  </si>
  <si>
    <t>KINGSCORPION</t>
    <phoneticPr fontId="3" type="noConversion"/>
  </si>
  <si>
    <t>STRANGERS</t>
    <phoneticPr fontId="3" type="noConversion"/>
  </si>
  <si>
    <t>RED CASTLE</t>
    <phoneticPr fontId="3" type="noConversion"/>
  </si>
  <si>
    <t>VIRUS</t>
    <phoneticPr fontId="3" type="noConversion"/>
  </si>
  <si>
    <t>AQUILA</t>
    <phoneticPr fontId="3" type="noConversion"/>
  </si>
  <si>
    <t>NOMAD</t>
    <phoneticPr fontId="3" type="noConversion"/>
  </si>
  <si>
    <t>CITY U-B</t>
    <phoneticPr fontId="3" type="noConversion"/>
  </si>
  <si>
    <t>SENIORS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</si>
</sst>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  <numFmt numFmtId="183" formatCode="0_);[Red]\(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594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5" fillId="15" borderId="17" xfId="0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15" fillId="16" borderId="25" xfId="0" quotePrefix="1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5" fillId="18" borderId="18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83" fontId="5" fillId="15" borderId="27" xfId="0" quotePrefix="1" applyNumberFormat="1" applyFont="1" applyFill="1" applyBorder="1" applyAlignment="1">
      <alignment horizontal="center" vertical="center"/>
    </xf>
    <xf numFmtId="0" fontId="5" fillId="0" borderId="19" xfId="1" applyFont="1" applyBorder="1">
      <alignment vertical="center"/>
    </xf>
    <xf numFmtId="0" fontId="15" fillId="16" borderId="28" xfId="0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horizontal="center" vertical="center" wrapText="1"/>
    </xf>
    <xf numFmtId="0" fontId="15" fillId="16" borderId="7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CCFF"/>
      <color rgb="FFFFFF99"/>
      <color rgb="FFCCFFCC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495" t="s">
        <v>114</v>
      </c>
    </row>
    <row r="33" spans="2:6" x14ac:dyDescent="0.25">
      <c r="E33" s="62"/>
      <c r="F33" s="495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X6" activePane="bottomRight" state="frozen"/>
      <selection pane="topRight" activeCell="D1" sqref="D1"/>
      <selection pane="bottomLeft" activeCell="A6" sqref="A6"/>
      <selection pane="bottomRight" activeCell="AX15" sqref="AX1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14" t="s">
        <v>127</v>
      </c>
      <c r="C5" s="515"/>
      <c r="D5" s="581" t="str">
        <f>C6</f>
        <v>BRUINS</v>
      </c>
      <c r="E5" s="582"/>
      <c r="F5" s="583"/>
      <c r="G5" s="581" t="str">
        <f>C7</f>
        <v>DRAGONS</v>
      </c>
      <c r="H5" s="582"/>
      <c r="I5" s="583"/>
      <c r="J5" s="591" t="str">
        <f>C8</f>
        <v>HATO</v>
      </c>
      <c r="K5" s="592"/>
      <c r="L5" s="593"/>
      <c r="M5" s="581" t="str">
        <f>C9</f>
        <v>KANGAROO</v>
      </c>
      <c r="N5" s="582"/>
      <c r="O5" s="583"/>
      <c r="P5" s="581" t="str">
        <f>C10</f>
        <v>KITH</v>
      </c>
      <c r="Q5" s="582"/>
      <c r="R5" s="583"/>
      <c r="S5" s="581" t="str">
        <f>C11</f>
        <v>MINIONS</v>
      </c>
      <c r="T5" s="582"/>
      <c r="U5" s="583"/>
      <c r="V5" s="587" t="str">
        <f>C12</f>
        <v>SABOTEN</v>
      </c>
      <c r="W5" s="588"/>
      <c r="X5" s="589"/>
      <c r="Y5" s="587" t="str">
        <f>C13</f>
        <v>SIRENS</v>
      </c>
      <c r="Z5" s="588"/>
      <c r="AA5" s="590"/>
      <c r="AB5" s="582" t="str">
        <f>C6</f>
        <v>BRUINS</v>
      </c>
      <c r="AC5" s="582"/>
      <c r="AD5" s="583"/>
      <c r="AE5" s="581" t="str">
        <f>C7</f>
        <v>DRAGONS</v>
      </c>
      <c r="AF5" s="582"/>
      <c r="AG5" s="583"/>
      <c r="AH5" s="584" t="str">
        <f>C8</f>
        <v>HATO</v>
      </c>
      <c r="AI5" s="585"/>
      <c r="AJ5" s="586"/>
      <c r="AK5" s="581" t="str">
        <f>C9</f>
        <v>KANGAROO</v>
      </c>
      <c r="AL5" s="582"/>
      <c r="AM5" s="583"/>
      <c r="AN5" s="581" t="str">
        <f>C10</f>
        <v>KITH</v>
      </c>
      <c r="AO5" s="582"/>
      <c r="AP5" s="583"/>
      <c r="AQ5" s="581" t="str">
        <f>C11</f>
        <v>MINIONS</v>
      </c>
      <c r="AR5" s="582"/>
      <c r="AS5" s="583"/>
      <c r="AT5" s="577" t="str">
        <f>C12</f>
        <v>SABOTEN</v>
      </c>
      <c r="AU5" s="578"/>
      <c r="AV5" s="580"/>
      <c r="AW5" s="577" t="str">
        <f>C13</f>
        <v>SIRENS</v>
      </c>
      <c r="AX5" s="578"/>
      <c r="AY5" s="579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59">
        <v>25</v>
      </c>
      <c r="H6" s="159" t="s">
        <v>0</v>
      </c>
      <c r="I6" s="171">
        <v>2</v>
      </c>
      <c r="J6" s="159">
        <v>21</v>
      </c>
      <c r="K6" s="159" t="s">
        <v>0</v>
      </c>
      <c r="L6" s="171">
        <v>0</v>
      </c>
      <c r="M6" s="159">
        <v>14</v>
      </c>
      <c r="N6" s="159" t="s">
        <v>0</v>
      </c>
      <c r="O6" s="171">
        <v>0</v>
      </c>
      <c r="P6" s="159">
        <v>21</v>
      </c>
      <c r="Q6" s="159" t="s">
        <v>0</v>
      </c>
      <c r="R6" s="171">
        <v>3</v>
      </c>
      <c r="S6" s="166">
        <v>22</v>
      </c>
      <c r="T6" s="159" t="s">
        <v>0</v>
      </c>
      <c r="U6" s="167">
        <v>2</v>
      </c>
      <c r="V6" s="179">
        <v>21</v>
      </c>
      <c r="W6" s="180" t="s">
        <v>0</v>
      </c>
      <c r="X6" s="181">
        <v>2</v>
      </c>
      <c r="Y6" s="179">
        <v>18</v>
      </c>
      <c r="Z6" s="180" t="s">
        <v>0</v>
      </c>
      <c r="AA6" s="430">
        <v>4</v>
      </c>
      <c r="AB6" s="308"/>
      <c r="AC6" s="156"/>
      <c r="AD6" s="309"/>
      <c r="AE6" s="165"/>
      <c r="AF6" s="159" t="s">
        <v>0</v>
      </c>
      <c r="AG6" s="169"/>
      <c r="AH6" s="165">
        <v>13</v>
      </c>
      <c r="AI6" s="159" t="s">
        <v>0</v>
      </c>
      <c r="AJ6" s="169">
        <v>1</v>
      </c>
      <c r="AK6" s="165"/>
      <c r="AL6" s="159" t="s">
        <v>0</v>
      </c>
      <c r="AM6" s="169"/>
      <c r="AN6" s="165"/>
      <c r="AO6" s="159" t="s">
        <v>0</v>
      </c>
      <c r="AP6" s="169"/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30"/>
      <c r="AZ6" s="97">
        <f>BA6+BB6</f>
        <v>8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8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14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477">
        <f>I6</f>
        <v>2</v>
      </c>
      <c r="E7" s="159" t="s">
        <v>0</v>
      </c>
      <c r="F7" s="171">
        <f>G6</f>
        <v>25</v>
      </c>
      <c r="G7" s="16"/>
      <c r="H7" s="17"/>
      <c r="I7" s="23"/>
      <c r="J7" s="478">
        <v>0</v>
      </c>
      <c r="K7" s="439" t="s">
        <v>0</v>
      </c>
      <c r="L7" s="479">
        <v>25</v>
      </c>
      <c r="M7" s="159">
        <v>11</v>
      </c>
      <c r="N7" s="159" t="s">
        <v>0</v>
      </c>
      <c r="O7" s="171">
        <v>9</v>
      </c>
      <c r="P7" s="159">
        <v>20</v>
      </c>
      <c r="Q7" s="159" t="s">
        <v>0</v>
      </c>
      <c r="R7" s="171">
        <v>0</v>
      </c>
      <c r="S7" s="488">
        <v>25</v>
      </c>
      <c r="T7" s="485" t="s">
        <v>0</v>
      </c>
      <c r="U7" s="489">
        <v>0</v>
      </c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1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170">
        <v>11</v>
      </c>
      <c r="AI7" s="159" t="s">
        <v>0</v>
      </c>
      <c r="AJ7" s="171">
        <v>10</v>
      </c>
      <c r="AK7" s="165"/>
      <c r="AL7" s="159" t="s">
        <v>0</v>
      </c>
      <c r="AM7" s="169"/>
      <c r="AN7" s="165">
        <v>9</v>
      </c>
      <c r="AO7" s="159" t="s">
        <v>0</v>
      </c>
      <c r="AP7" s="169">
        <v>11</v>
      </c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1">
        <v>3</v>
      </c>
      <c r="AZ7" s="1">
        <f>BA7+BB7</f>
        <v>10</v>
      </c>
      <c r="BA7" s="12">
        <f t="shared" si="0"/>
        <v>7</v>
      </c>
      <c r="BB7" s="50">
        <f t="shared" si="1"/>
        <v>3</v>
      </c>
      <c r="BC7" s="52">
        <f t="shared" si="2"/>
        <v>85</v>
      </c>
      <c r="BD7" s="152">
        <f t="shared" si="3"/>
        <v>0.7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29" t="s">
        <v>212</v>
      </c>
      <c r="D8" s="477">
        <f>L6</f>
        <v>0</v>
      </c>
      <c r="E8" s="159" t="s">
        <v>0</v>
      </c>
      <c r="F8" s="171">
        <f>J6</f>
        <v>21</v>
      </c>
      <c r="G8" s="485">
        <f>L7</f>
        <v>25</v>
      </c>
      <c r="H8" s="485" t="s">
        <v>0</v>
      </c>
      <c r="I8" s="487">
        <v>0</v>
      </c>
      <c r="J8" s="471"/>
      <c r="K8" s="24"/>
      <c r="L8" s="25"/>
      <c r="M8" s="159">
        <v>9</v>
      </c>
      <c r="N8" s="159" t="s">
        <v>0</v>
      </c>
      <c r="O8" s="171">
        <v>19</v>
      </c>
      <c r="P8" s="159">
        <v>10</v>
      </c>
      <c r="Q8" s="159" t="s">
        <v>0</v>
      </c>
      <c r="R8" s="171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84">
        <v>25</v>
      </c>
      <c r="Z8" s="485" t="s">
        <v>0</v>
      </c>
      <c r="AA8" s="486">
        <v>0</v>
      </c>
      <c r="AB8" s="177">
        <f>AJ6</f>
        <v>1</v>
      </c>
      <c r="AC8" s="159" t="s">
        <v>0</v>
      </c>
      <c r="AD8" s="169">
        <f>AH6</f>
        <v>13</v>
      </c>
      <c r="AE8" s="165">
        <f>AJ7</f>
        <v>10</v>
      </c>
      <c r="AF8" s="159" t="s">
        <v>0</v>
      </c>
      <c r="AG8" s="169">
        <f>AH7</f>
        <v>11</v>
      </c>
      <c r="AH8" s="117"/>
      <c r="AI8" s="24"/>
      <c r="AJ8" s="25"/>
      <c r="AK8" s="165"/>
      <c r="AL8" s="159" t="s">
        <v>0</v>
      </c>
      <c r="AM8" s="169"/>
      <c r="AN8" s="165">
        <v>24</v>
      </c>
      <c r="AO8" s="159" t="s">
        <v>0</v>
      </c>
      <c r="AP8" s="169">
        <v>21</v>
      </c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1"/>
      <c r="AZ8" s="320">
        <f t="shared" ref="AZ8:AZ13" si="4">BA8+BB8</f>
        <v>10</v>
      </c>
      <c r="BA8" s="321">
        <f t="shared" si="0"/>
        <v>4</v>
      </c>
      <c r="BB8" s="426">
        <f t="shared" si="1"/>
        <v>6</v>
      </c>
      <c r="BC8" s="427">
        <f t="shared" si="2"/>
        <v>120</v>
      </c>
      <c r="BD8" s="428">
        <f t="shared" si="3"/>
        <v>0.4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77">
        <f>O6</f>
        <v>0</v>
      </c>
      <c r="E9" s="159" t="s">
        <v>0</v>
      </c>
      <c r="F9" s="171">
        <f>M6</f>
        <v>14</v>
      </c>
      <c r="G9" s="159">
        <f>O7</f>
        <v>9</v>
      </c>
      <c r="H9" s="159" t="s">
        <v>0</v>
      </c>
      <c r="I9" s="171">
        <f>M7</f>
        <v>11</v>
      </c>
      <c r="J9" s="159">
        <f>O8</f>
        <v>19</v>
      </c>
      <c r="K9" s="159" t="s">
        <v>0</v>
      </c>
      <c r="L9" s="171">
        <f>M8</f>
        <v>9</v>
      </c>
      <c r="M9" s="16"/>
      <c r="N9" s="17"/>
      <c r="O9" s="23"/>
      <c r="P9" s="159">
        <v>12</v>
      </c>
      <c r="Q9" s="159" t="s">
        <v>0</v>
      </c>
      <c r="R9" s="171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/>
      <c r="AR9" s="159" t="s">
        <v>0</v>
      </c>
      <c r="AS9" s="167"/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5</v>
      </c>
      <c r="BA9" s="12">
        <f t="shared" si="0"/>
        <v>3</v>
      </c>
      <c r="BB9" s="50">
        <f t="shared" si="1"/>
        <v>2</v>
      </c>
      <c r="BC9" s="52">
        <f t="shared" si="2"/>
        <v>44</v>
      </c>
      <c r="BD9" s="152">
        <f t="shared" si="3"/>
        <v>0.6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477">
        <f>R6</f>
        <v>3</v>
      </c>
      <c r="E10" s="159" t="s">
        <v>0</v>
      </c>
      <c r="F10" s="171">
        <f>P6</f>
        <v>21</v>
      </c>
      <c r="G10" s="159">
        <f>R7</f>
        <v>0</v>
      </c>
      <c r="H10" s="159" t="s">
        <v>0</v>
      </c>
      <c r="I10" s="171">
        <f>P7</f>
        <v>20</v>
      </c>
      <c r="J10" s="159">
        <f>R8</f>
        <v>16</v>
      </c>
      <c r="K10" s="159" t="s">
        <v>0</v>
      </c>
      <c r="L10" s="171">
        <f>P8</f>
        <v>10</v>
      </c>
      <c r="M10" s="159">
        <f>R9</f>
        <v>5</v>
      </c>
      <c r="N10" s="159" t="s">
        <v>0</v>
      </c>
      <c r="O10" s="171">
        <f>P9</f>
        <v>12</v>
      </c>
      <c r="P10" s="16"/>
      <c r="Q10" s="17"/>
      <c r="R10" s="23"/>
      <c r="S10" s="166"/>
      <c r="T10" s="159" t="s">
        <v>0</v>
      </c>
      <c r="U10" s="167"/>
      <c r="V10" s="170">
        <v>17</v>
      </c>
      <c r="W10" s="159" t="s">
        <v>0</v>
      </c>
      <c r="X10" s="171">
        <v>6</v>
      </c>
      <c r="Y10" s="170">
        <v>21</v>
      </c>
      <c r="Z10" s="159" t="s">
        <v>0</v>
      </c>
      <c r="AA10" s="285">
        <v>1</v>
      </c>
      <c r="AB10" s="177">
        <f>AP6</f>
        <v>0</v>
      </c>
      <c r="AC10" s="159" t="s">
        <v>0</v>
      </c>
      <c r="AD10" s="169">
        <f>AN6</f>
        <v>0</v>
      </c>
      <c r="AE10" s="165">
        <f>AP7</f>
        <v>11</v>
      </c>
      <c r="AF10" s="159" t="s">
        <v>0</v>
      </c>
      <c r="AG10" s="169">
        <f>AN7</f>
        <v>9</v>
      </c>
      <c r="AH10" s="165">
        <f>AP8</f>
        <v>21</v>
      </c>
      <c r="AI10" s="159" t="s">
        <v>0</v>
      </c>
      <c r="AJ10" s="169">
        <f>AN8</f>
        <v>24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>
        <v>20</v>
      </c>
      <c r="AU10" s="159" t="s">
        <v>0</v>
      </c>
      <c r="AV10" s="171">
        <v>7</v>
      </c>
      <c r="AW10" s="170"/>
      <c r="AX10" s="159" t="s">
        <v>0</v>
      </c>
      <c r="AY10" s="285"/>
      <c r="AZ10" s="1">
        <f t="shared" si="4"/>
        <v>9</v>
      </c>
      <c r="BA10" s="12">
        <f t="shared" si="0"/>
        <v>5</v>
      </c>
      <c r="BB10" s="50">
        <f t="shared" si="1"/>
        <v>4</v>
      </c>
      <c r="BC10" s="52">
        <f t="shared" si="2"/>
        <v>110</v>
      </c>
      <c r="BD10" s="152">
        <f t="shared" si="3"/>
        <v>0.55555555555555558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477">
        <f>U6</f>
        <v>2</v>
      </c>
      <c r="E11" s="159" t="s">
        <v>0</v>
      </c>
      <c r="F11" s="171">
        <f>S6</f>
        <v>22</v>
      </c>
      <c r="G11" s="439">
        <f>U7</f>
        <v>0</v>
      </c>
      <c r="H11" s="439" t="s">
        <v>0</v>
      </c>
      <c r="I11" s="479">
        <f>S7</f>
        <v>25</v>
      </c>
      <c r="J11" s="159">
        <f>U8</f>
        <v>14</v>
      </c>
      <c r="K11" s="159" t="s">
        <v>0</v>
      </c>
      <c r="L11" s="171">
        <f>S8</f>
        <v>9</v>
      </c>
      <c r="M11" s="159">
        <f>U9</f>
        <v>0</v>
      </c>
      <c r="N11" s="159" t="s">
        <v>0</v>
      </c>
      <c r="O11" s="171">
        <f>S9</f>
        <v>0</v>
      </c>
      <c r="P11" s="159">
        <f>U10</f>
        <v>0</v>
      </c>
      <c r="Q11" s="159" t="s">
        <v>0</v>
      </c>
      <c r="R11" s="171">
        <f>S10</f>
        <v>0</v>
      </c>
      <c r="S11" s="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0</v>
      </c>
      <c r="AL11" s="159" t="s">
        <v>0</v>
      </c>
      <c r="AM11" s="169">
        <f>AQ9</f>
        <v>0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170"/>
      <c r="AU11" s="159" t="s">
        <v>0</v>
      </c>
      <c r="AV11" s="171"/>
      <c r="AW11" s="159"/>
      <c r="AX11" s="159" t="s">
        <v>0</v>
      </c>
      <c r="AY11" s="285"/>
      <c r="AZ11" s="213">
        <f t="shared" si="4"/>
        <v>5</v>
      </c>
      <c r="BA11" s="425">
        <f t="shared" si="0"/>
        <v>3</v>
      </c>
      <c r="BB11" s="155">
        <f t="shared" si="1"/>
        <v>2</v>
      </c>
      <c r="BC11" s="203">
        <f t="shared" si="2"/>
        <v>62</v>
      </c>
      <c r="BD11" s="152">
        <f t="shared" si="3"/>
        <v>0.6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477">
        <f>X6</f>
        <v>2</v>
      </c>
      <c r="E12" s="159" t="s">
        <v>0</v>
      </c>
      <c r="F12" s="171">
        <f>V6</f>
        <v>21</v>
      </c>
      <c r="G12" s="159">
        <f>X7</f>
        <v>1</v>
      </c>
      <c r="H12" s="159" t="s">
        <v>0</v>
      </c>
      <c r="I12" s="171">
        <f>V7</f>
        <v>21</v>
      </c>
      <c r="J12" s="159">
        <f>X8</f>
        <v>5</v>
      </c>
      <c r="K12" s="159" t="s">
        <v>0</v>
      </c>
      <c r="L12" s="171">
        <f>V8</f>
        <v>12</v>
      </c>
      <c r="M12" s="159">
        <f>X9</f>
        <v>5</v>
      </c>
      <c r="N12" s="159" t="s">
        <v>0</v>
      </c>
      <c r="O12" s="171">
        <f>V9</f>
        <v>25</v>
      </c>
      <c r="P12" s="159">
        <f>X10</f>
        <v>6</v>
      </c>
      <c r="Q12" s="159" t="s">
        <v>0</v>
      </c>
      <c r="R12" s="171">
        <f>V10</f>
        <v>17</v>
      </c>
      <c r="S12" s="159">
        <f>X11</f>
        <v>4</v>
      </c>
      <c r="T12" s="159" t="s">
        <v>0</v>
      </c>
      <c r="U12" s="171">
        <f>V11</f>
        <v>16</v>
      </c>
      <c r="V12" s="471"/>
      <c r="W12" s="24"/>
      <c r="X12" s="25"/>
      <c r="Y12" s="166">
        <v>7</v>
      </c>
      <c r="Z12" s="167" t="s">
        <v>0</v>
      </c>
      <c r="AA12" s="432">
        <v>6</v>
      </c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7</v>
      </c>
      <c r="AO12" s="159" t="s">
        <v>0</v>
      </c>
      <c r="AP12" s="169">
        <f>AT10</f>
        <v>20</v>
      </c>
      <c r="AQ12" s="165">
        <f>AV11</f>
        <v>0</v>
      </c>
      <c r="AR12" s="159" t="s">
        <v>0</v>
      </c>
      <c r="AS12" s="169">
        <f>AT11</f>
        <v>0</v>
      </c>
      <c r="AT12" s="117"/>
      <c r="AU12" s="24"/>
      <c r="AV12" s="25"/>
      <c r="AW12" s="183"/>
      <c r="AX12" s="167" t="s">
        <v>0</v>
      </c>
      <c r="AY12" s="432"/>
      <c r="AZ12" s="1">
        <f t="shared" si="4"/>
        <v>8</v>
      </c>
      <c r="BA12" s="12">
        <f t="shared" si="0"/>
        <v>1</v>
      </c>
      <c r="BB12" s="50">
        <f t="shared" si="1"/>
        <v>7</v>
      </c>
      <c r="BC12" s="52">
        <f>F12+I12+L12+O12+R12+U12+X12+AA12+AD12+AG12+AJ12+AM12+AP12+AS12+AV12+AY12</f>
        <v>138</v>
      </c>
      <c r="BD12" s="206">
        <f t="shared" si="3"/>
        <v>0.125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480">
        <f>AA6</f>
        <v>4</v>
      </c>
      <c r="E13" s="173" t="s">
        <v>0</v>
      </c>
      <c r="F13" s="202">
        <f>Y6</f>
        <v>18</v>
      </c>
      <c r="G13" s="173">
        <f>AA7</f>
        <v>1</v>
      </c>
      <c r="H13" s="173" t="s">
        <v>0</v>
      </c>
      <c r="I13" s="202">
        <f>Y7</f>
        <v>15</v>
      </c>
      <c r="J13" s="481">
        <f>AA8</f>
        <v>0</v>
      </c>
      <c r="K13" s="474" t="s">
        <v>0</v>
      </c>
      <c r="L13" s="475">
        <f>Y8</f>
        <v>25</v>
      </c>
      <c r="M13" s="173">
        <f>AA9</f>
        <v>0</v>
      </c>
      <c r="N13" s="173" t="s">
        <v>0</v>
      </c>
      <c r="O13" s="202">
        <f>Y9</f>
        <v>0</v>
      </c>
      <c r="P13" s="173">
        <f>AA10</f>
        <v>1</v>
      </c>
      <c r="Q13" s="173" t="s">
        <v>0</v>
      </c>
      <c r="R13" s="202">
        <f>Y10</f>
        <v>21</v>
      </c>
      <c r="S13" s="173">
        <f>AA11</f>
        <v>2</v>
      </c>
      <c r="T13" s="173" t="s">
        <v>0</v>
      </c>
      <c r="U13" s="202">
        <f>Y11</f>
        <v>15</v>
      </c>
      <c r="V13" s="173">
        <f>AA12</f>
        <v>6</v>
      </c>
      <c r="W13" s="173" t="s">
        <v>0</v>
      </c>
      <c r="X13" s="202">
        <f>Y12</f>
        <v>7</v>
      </c>
      <c r="Y13" s="26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0</v>
      </c>
      <c r="AO13" s="173" t="s">
        <v>0</v>
      </c>
      <c r="AP13" s="175">
        <f>AW10</f>
        <v>0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7</v>
      </c>
      <c r="BA13" s="144">
        <f t="shared" si="0"/>
        <v>0</v>
      </c>
      <c r="BB13" s="145">
        <f t="shared" si="1"/>
        <v>7</v>
      </c>
      <c r="BC13" s="146">
        <f t="shared" si="2"/>
        <v>115</v>
      </c>
      <c r="BD13" s="153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31</v>
      </c>
      <c r="BA14" s="95">
        <f>BA6+BA7+BA8+BA9+BA10+BA11+BA12+BA13</f>
        <v>31</v>
      </c>
      <c r="BB14" s="95">
        <f>BB6+BB7+BB8+BB9+BB10+BB11+BB12+BB13</f>
        <v>31</v>
      </c>
      <c r="BF14" s="8"/>
      <c r="BG14" s="8"/>
      <c r="BH14" s="8"/>
      <c r="BI14" s="2"/>
      <c r="BJ14" s="2"/>
      <c r="BK14" s="2"/>
    </row>
    <row r="16" spans="2:63" x14ac:dyDescent="0.3">
      <c r="B16" s="512" t="s">
        <v>7</v>
      </c>
      <c r="C16" s="512"/>
      <c r="E16" s="2" t="s">
        <v>11</v>
      </c>
    </row>
    <row r="17" spans="2:63" x14ac:dyDescent="0.3">
      <c r="B17" s="513" t="s">
        <v>15</v>
      </c>
      <c r="C17" s="513"/>
      <c r="E17" s="2" t="s">
        <v>16</v>
      </c>
    </row>
    <row r="18" spans="2:63" x14ac:dyDescent="0.3">
      <c r="B18" s="510" t="s">
        <v>14</v>
      </c>
      <c r="C18" s="510"/>
      <c r="E18" s="2" t="s">
        <v>12</v>
      </c>
    </row>
    <row r="19" spans="2:63" x14ac:dyDescent="0.3">
      <c r="B19" s="511" t="s">
        <v>8</v>
      </c>
      <c r="C19" s="511"/>
      <c r="E19" s="2" t="s">
        <v>13</v>
      </c>
    </row>
    <row r="20" spans="2:63" ht="15.6" x14ac:dyDescent="0.3">
      <c r="B20" s="508" t="s">
        <v>9</v>
      </c>
      <c r="C20" s="509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tabSelected="1" zoomScaleNormal="100" zoomScaleSheetLayoutView="73" workbookViewId="0">
      <selection activeCell="E5" sqref="E5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500" t="s">
        <v>200</v>
      </c>
      <c r="E1" s="501"/>
      <c r="F1" s="129"/>
      <c r="G1" s="127"/>
      <c r="H1" s="127"/>
      <c r="I1" s="119"/>
      <c r="J1" s="496"/>
      <c r="K1" s="496"/>
      <c r="L1" s="496"/>
      <c r="M1" s="496"/>
      <c r="N1" s="496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502" t="s">
        <v>131</v>
      </c>
      <c r="G3" s="503"/>
      <c r="H3" s="503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99"/>
      <c r="S25" s="499"/>
      <c r="T25" s="499"/>
      <c r="U25" s="499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T1" activePane="topRight" state="frozen"/>
      <selection pane="topRight" activeCell="AC7" sqref="AC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2" width="4.6640625" style="2" customWidth="1"/>
    <col min="13" max="13" width="5.10937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14" t="s">
        <v>122</v>
      </c>
      <c r="C5" s="515"/>
      <c r="D5" s="507" t="str">
        <f>C6</f>
        <v>DRAGONS</v>
      </c>
      <c r="E5" s="505"/>
      <c r="F5" s="506"/>
      <c r="G5" s="504" t="str">
        <f>C7</f>
        <v>JALAPENOS</v>
      </c>
      <c r="H5" s="505"/>
      <c r="I5" s="506"/>
      <c r="J5" s="504" t="str">
        <f>C8</f>
        <v>J's</v>
      </c>
      <c r="K5" s="505"/>
      <c r="L5" s="506"/>
      <c r="M5" s="504" t="str">
        <f>C9</f>
        <v>SCAA-Y</v>
      </c>
      <c r="N5" s="505"/>
      <c r="O5" s="506"/>
      <c r="P5" s="504" t="str">
        <f>C10</f>
        <v>SONIC</v>
      </c>
      <c r="Q5" s="505"/>
      <c r="R5" s="505"/>
      <c r="S5" s="504" t="str">
        <f>C11</f>
        <v>SPHINX-A</v>
      </c>
      <c r="T5" s="505"/>
      <c r="U5" s="505"/>
      <c r="V5" s="507" t="str">
        <f>C6</f>
        <v>DRAGONS</v>
      </c>
      <c r="W5" s="505"/>
      <c r="X5" s="506"/>
      <c r="Y5" s="504" t="str">
        <f>C7</f>
        <v>JALAPENOS</v>
      </c>
      <c r="Z5" s="505"/>
      <c r="AA5" s="506"/>
      <c r="AB5" s="504" t="str">
        <f>C8</f>
        <v>J's</v>
      </c>
      <c r="AC5" s="505"/>
      <c r="AD5" s="506"/>
      <c r="AE5" s="504" t="str">
        <f>C9</f>
        <v>SCAA-Y</v>
      </c>
      <c r="AF5" s="505"/>
      <c r="AG5" s="506"/>
      <c r="AH5" s="504" t="str">
        <f>C10</f>
        <v>SONIC</v>
      </c>
      <c r="AI5" s="505"/>
      <c r="AJ5" s="505"/>
      <c r="AK5" s="504" t="str">
        <f>C11</f>
        <v>SPHINX-A</v>
      </c>
      <c r="AL5" s="505"/>
      <c r="AM5" s="506"/>
      <c r="AN5" s="507" t="str">
        <f>C6</f>
        <v>DRAGONS</v>
      </c>
      <c r="AO5" s="505"/>
      <c r="AP5" s="506"/>
      <c r="AQ5" s="504" t="str">
        <f>C7</f>
        <v>JALAPENOS</v>
      </c>
      <c r="AR5" s="505"/>
      <c r="AS5" s="506"/>
      <c r="AT5" s="504" t="str">
        <f>C8</f>
        <v>J's</v>
      </c>
      <c r="AU5" s="505"/>
      <c r="AV5" s="506"/>
      <c r="AW5" s="504" t="str">
        <f>C9</f>
        <v>SCAA-Y</v>
      </c>
      <c r="AX5" s="505"/>
      <c r="AY5" s="506"/>
      <c r="AZ5" s="504" t="str">
        <f>C10</f>
        <v>SONIC</v>
      </c>
      <c r="BA5" s="505"/>
      <c r="BB5" s="505"/>
      <c r="BC5" s="504" t="str">
        <f>C11</f>
        <v>SPHINX-A</v>
      </c>
      <c r="BD5" s="505"/>
      <c r="BE5" s="505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>
        <v>10</v>
      </c>
      <c r="AC6" s="159" t="s">
        <v>130</v>
      </c>
      <c r="AD6" s="169">
        <v>6</v>
      </c>
      <c r="AE6" s="158">
        <v>11</v>
      </c>
      <c r="AF6" s="159" t="s">
        <v>130</v>
      </c>
      <c r="AG6" s="169">
        <v>2</v>
      </c>
      <c r="AH6" s="158">
        <v>1</v>
      </c>
      <c r="AI6" s="159" t="s">
        <v>130</v>
      </c>
      <c r="AJ6" s="169">
        <v>3</v>
      </c>
      <c r="AK6" s="158">
        <v>7</v>
      </c>
      <c r="AL6" s="159" t="s">
        <v>130</v>
      </c>
      <c r="AM6" s="169">
        <v>0</v>
      </c>
      <c r="AN6" s="22"/>
      <c r="AO6" s="17"/>
      <c r="AP6" s="23"/>
      <c r="AQ6" s="158">
        <v>1</v>
      </c>
      <c r="AR6" s="159" t="s">
        <v>130</v>
      </c>
      <c r="AS6" s="169">
        <v>11</v>
      </c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58"/>
      <c r="BD6" s="159" t="s">
        <v>130</v>
      </c>
      <c r="BE6" s="165"/>
      <c r="BF6" s="97">
        <f t="shared" ref="BF6:BF11" si="0">BG6+BH6</f>
        <v>10</v>
      </c>
      <c r="BG6" s="13">
        <f t="shared" ref="BG6:BG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6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4</v>
      </c>
      <c r="BI6" s="10">
        <f>F6+I6+L6+O6+X6+AA6+AD6+AG6+AP6+AS6+AV6+AY6+R6+AJ6+BB6+U6+AM6+BE6</f>
        <v>51</v>
      </c>
      <c r="BJ6" s="185">
        <f t="shared" ref="BJ6:BJ11" si="2">(BG6/BF6)*100%</f>
        <v>0.6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13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>
        <v>11</v>
      </c>
      <c r="AC7" s="159" t="s">
        <v>130</v>
      </c>
      <c r="AD7" s="171">
        <v>1</v>
      </c>
      <c r="AE7" s="158">
        <v>2</v>
      </c>
      <c r="AF7" s="159" t="s">
        <v>130</v>
      </c>
      <c r="AG7" s="171">
        <v>0</v>
      </c>
      <c r="AH7" s="158">
        <v>4</v>
      </c>
      <c r="AI7" s="159" t="s">
        <v>130</v>
      </c>
      <c r="AJ7" s="169">
        <v>3</v>
      </c>
      <c r="AK7" s="158"/>
      <c r="AL7" s="159" t="s">
        <v>130</v>
      </c>
      <c r="AM7" s="169"/>
      <c r="AN7" s="177">
        <f>AS6</f>
        <v>11</v>
      </c>
      <c r="AO7" s="159" t="s">
        <v>130</v>
      </c>
      <c r="AP7" s="169">
        <f>AQ6</f>
        <v>1</v>
      </c>
      <c r="AQ7" s="16"/>
      <c r="AR7" s="17"/>
      <c r="AS7" s="23"/>
      <c r="AT7" s="158"/>
      <c r="AU7" s="159" t="s">
        <v>130</v>
      </c>
      <c r="AV7" s="171"/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9</v>
      </c>
      <c r="BG7" s="13">
        <f t="shared" si="1"/>
        <v>9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17</v>
      </c>
      <c r="BJ7" s="185">
        <f t="shared" si="2"/>
        <v>1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13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4">
        <v>3</v>
      </c>
      <c r="V8" s="177">
        <f>AD6</f>
        <v>6</v>
      </c>
      <c r="W8" s="159" t="s">
        <v>130</v>
      </c>
      <c r="X8" s="169">
        <f>AB6</f>
        <v>10</v>
      </c>
      <c r="Y8" s="158">
        <f>AD7</f>
        <v>1</v>
      </c>
      <c r="Z8" s="159" t="s">
        <v>130</v>
      </c>
      <c r="AA8" s="169">
        <f>AB7</f>
        <v>11</v>
      </c>
      <c r="AB8" s="188"/>
      <c r="AC8" s="189"/>
      <c r="AD8" s="190"/>
      <c r="AE8" s="158">
        <v>13</v>
      </c>
      <c r="AF8" s="159" t="s">
        <v>130</v>
      </c>
      <c r="AG8" s="169">
        <v>2</v>
      </c>
      <c r="AH8" s="158">
        <v>20</v>
      </c>
      <c r="AI8" s="159" t="s">
        <v>130</v>
      </c>
      <c r="AJ8" s="171">
        <v>0</v>
      </c>
      <c r="AK8" s="158">
        <v>14</v>
      </c>
      <c r="AL8" s="159" t="s">
        <v>130</v>
      </c>
      <c r="AM8" s="169">
        <v>1</v>
      </c>
      <c r="AN8" s="177">
        <f>AV6</f>
        <v>0</v>
      </c>
      <c r="AO8" s="159" t="s">
        <v>130</v>
      </c>
      <c r="AP8" s="169">
        <f>AT6</f>
        <v>0</v>
      </c>
      <c r="AQ8" s="158">
        <f>AV7</f>
        <v>0</v>
      </c>
      <c r="AR8" s="159" t="s">
        <v>130</v>
      </c>
      <c r="AS8" s="169">
        <f>AT7</f>
        <v>0</v>
      </c>
      <c r="AT8" s="188"/>
      <c r="AU8" s="189"/>
      <c r="AV8" s="190"/>
      <c r="AW8" s="158"/>
      <c r="AX8" s="159" t="s">
        <v>130</v>
      </c>
      <c r="AY8" s="169"/>
      <c r="AZ8" s="158">
        <v>13</v>
      </c>
      <c r="BA8" s="159" t="s">
        <v>130</v>
      </c>
      <c r="BB8" s="169">
        <v>11</v>
      </c>
      <c r="BC8" s="158"/>
      <c r="BD8" s="159" t="s">
        <v>130</v>
      </c>
      <c r="BE8" s="165"/>
      <c r="BF8" s="320">
        <f t="shared" si="0"/>
        <v>11</v>
      </c>
      <c r="BG8" s="321">
        <f t="shared" si="1"/>
        <v>6</v>
      </c>
      <c r="BH8" s="322">
        <f t="shared" si="3"/>
        <v>5</v>
      </c>
      <c r="BI8" s="323">
        <f t="shared" si="4"/>
        <v>65</v>
      </c>
      <c r="BJ8" s="324">
        <f t="shared" si="2"/>
        <v>0.54545454545454541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2</v>
      </c>
      <c r="W9" s="159" t="s">
        <v>130</v>
      </c>
      <c r="X9" s="169">
        <f>AE6</f>
        <v>11</v>
      </c>
      <c r="Y9" s="158">
        <f>AG7</f>
        <v>0</v>
      </c>
      <c r="Z9" s="159" t="s">
        <v>130</v>
      </c>
      <c r="AA9" s="169">
        <f>AE7</f>
        <v>2</v>
      </c>
      <c r="AB9" s="158">
        <f>AG8</f>
        <v>2</v>
      </c>
      <c r="AC9" s="159" t="s">
        <v>130</v>
      </c>
      <c r="AD9" s="169">
        <f>AE8</f>
        <v>13</v>
      </c>
      <c r="AE9" s="188"/>
      <c r="AF9" s="189"/>
      <c r="AG9" s="190"/>
      <c r="AH9" s="158"/>
      <c r="AI9" s="159" t="s">
        <v>130</v>
      </c>
      <c r="AJ9" s="169"/>
      <c r="AK9" s="158">
        <v>17</v>
      </c>
      <c r="AL9" s="159" t="s">
        <v>130</v>
      </c>
      <c r="AM9" s="169">
        <v>5</v>
      </c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9</v>
      </c>
      <c r="BG9" s="13">
        <f t="shared" si="1"/>
        <v>5</v>
      </c>
      <c r="BH9" s="14">
        <f t="shared" si="3"/>
        <v>4</v>
      </c>
      <c r="BI9" s="10">
        <f t="shared" si="4"/>
        <v>40</v>
      </c>
      <c r="BJ9" s="186">
        <f t="shared" si="2"/>
        <v>0.55555555555555558</v>
      </c>
      <c r="BK9" s="196"/>
    </row>
    <row r="10" spans="2:63" ht="19.5" customHeight="1" x14ac:dyDescent="0.3">
      <c r="B10" s="39">
        <v>5</v>
      </c>
      <c r="C10" s="315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6">
        <f>P9</f>
        <v>9</v>
      </c>
      <c r="P10" s="17"/>
      <c r="Q10" s="17"/>
      <c r="R10" s="17"/>
      <c r="S10" s="158">
        <v>6</v>
      </c>
      <c r="T10" s="159" t="s">
        <v>130</v>
      </c>
      <c r="U10" s="435">
        <v>4</v>
      </c>
      <c r="V10" s="177">
        <f>AJ6</f>
        <v>3</v>
      </c>
      <c r="W10" s="159" t="s">
        <v>130</v>
      </c>
      <c r="X10" s="169">
        <f>AH6</f>
        <v>1</v>
      </c>
      <c r="Y10" s="158">
        <f>AJ7</f>
        <v>3</v>
      </c>
      <c r="Z10" s="159" t="s">
        <v>130</v>
      </c>
      <c r="AA10" s="169">
        <f>AH7</f>
        <v>4</v>
      </c>
      <c r="AB10" s="158">
        <f>AJ8</f>
        <v>0</v>
      </c>
      <c r="AC10" s="159" t="s">
        <v>130</v>
      </c>
      <c r="AD10" s="169">
        <f>AH8</f>
        <v>20</v>
      </c>
      <c r="AE10" s="158">
        <f>AJ9</f>
        <v>0</v>
      </c>
      <c r="AF10" s="159" t="s">
        <v>130</v>
      </c>
      <c r="AG10" s="316">
        <f>AH9</f>
        <v>0</v>
      </c>
      <c r="AH10" s="17"/>
      <c r="AI10" s="17"/>
      <c r="AJ10" s="17"/>
      <c r="AK10" s="158">
        <v>9</v>
      </c>
      <c r="AL10" s="159" t="s">
        <v>130</v>
      </c>
      <c r="AM10" s="169">
        <v>3</v>
      </c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11</v>
      </c>
      <c r="AU10" s="159" t="s">
        <v>130</v>
      </c>
      <c r="AV10" s="169">
        <f>AZ8</f>
        <v>13</v>
      </c>
      <c r="AW10" s="158">
        <f>BB9</f>
        <v>0</v>
      </c>
      <c r="AX10" s="159" t="s">
        <v>130</v>
      </c>
      <c r="AY10" s="316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10</v>
      </c>
      <c r="BG10" s="317">
        <f t="shared" si="1"/>
        <v>3</v>
      </c>
      <c r="BH10" s="318">
        <f t="shared" si="3"/>
        <v>7</v>
      </c>
      <c r="BI10" s="319">
        <f t="shared" si="4"/>
        <v>78</v>
      </c>
      <c r="BJ10" s="186">
        <f t="shared" si="2"/>
        <v>0.3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90">
        <v>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7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1</v>
      </c>
      <c r="AC11" s="173" t="s">
        <v>130</v>
      </c>
      <c r="AD11" s="175">
        <f>AK8</f>
        <v>14</v>
      </c>
      <c r="AE11" s="174">
        <f>AM9</f>
        <v>5</v>
      </c>
      <c r="AF11" s="173" t="s">
        <v>130</v>
      </c>
      <c r="AG11" s="175">
        <f>AK9</f>
        <v>17</v>
      </c>
      <c r="AH11" s="174">
        <f>AM10</f>
        <v>3</v>
      </c>
      <c r="AI11" s="173" t="s">
        <v>130</v>
      </c>
      <c r="AJ11" s="175">
        <f>AK10</f>
        <v>9</v>
      </c>
      <c r="AK11" s="27"/>
      <c r="AL11" s="27"/>
      <c r="AM11" s="191"/>
      <c r="AN11" s="178">
        <f>BE6</f>
        <v>0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9</v>
      </c>
      <c r="BG11" s="192">
        <f t="shared" si="1"/>
        <v>0</v>
      </c>
      <c r="BH11" s="193">
        <f t="shared" si="3"/>
        <v>9</v>
      </c>
      <c r="BI11" s="194">
        <f>F11+I11+L11+O11+X11+AA11+AD11+AG11+AP11+AS11+AV11+AY11+R11+AJ11+BB11+U11+AM11+BE11</f>
        <v>94</v>
      </c>
      <c r="BJ11" s="303">
        <f t="shared" si="2"/>
        <v>0</v>
      </c>
      <c r="BK11" s="148"/>
    </row>
    <row r="12" spans="2:63" x14ac:dyDescent="0.3">
      <c r="B12" s="6"/>
      <c r="C12" s="6"/>
      <c r="AD12" s="195"/>
      <c r="BF12" s="11">
        <f>SUM(BF6:BF11)/2</f>
        <v>29</v>
      </c>
      <c r="BG12" s="11">
        <f>BG6+BG7+BG8+BG9+BG10+BG11</f>
        <v>29</v>
      </c>
      <c r="BH12" s="11">
        <f>BH6+BH7+BH8+BH9+BH10+BH11</f>
        <v>29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512" t="s">
        <v>7</v>
      </c>
      <c r="C15" s="512"/>
      <c r="E15" s="2" t="s">
        <v>11</v>
      </c>
      <c r="AU15" s="141"/>
    </row>
    <row r="16" spans="2:63" x14ac:dyDescent="0.3">
      <c r="B16" s="513" t="s">
        <v>15</v>
      </c>
      <c r="C16" s="513"/>
      <c r="E16" s="2" t="s">
        <v>16</v>
      </c>
    </row>
    <row r="17" spans="2:25" x14ac:dyDescent="0.3">
      <c r="B17" s="510" t="s">
        <v>14</v>
      </c>
      <c r="C17" s="510"/>
      <c r="E17" s="2" t="s">
        <v>12</v>
      </c>
    </row>
    <row r="18" spans="2:25" x14ac:dyDescent="0.3">
      <c r="B18" s="511" t="s">
        <v>8</v>
      </c>
      <c r="C18" s="511"/>
      <c r="E18" s="2" t="s">
        <v>13</v>
      </c>
    </row>
    <row r="19" spans="2:25" x14ac:dyDescent="0.3">
      <c r="B19" s="508" t="s">
        <v>9</v>
      </c>
      <c r="C19" s="509"/>
      <c r="E19" s="2" t="s">
        <v>10</v>
      </c>
      <c r="Y19" s="96">
        <f>MAX(D6:BE11)</f>
        <v>20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opLeftCell="B2" zoomScaleNormal="100" zoomScaleSheetLayoutView="119" zoomScalePageLayoutView="132" workbookViewId="0">
      <selection activeCell="X12" sqref="X12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16" t="s">
        <v>117</v>
      </c>
      <c r="C4" s="517"/>
      <c r="D4" s="518" t="str">
        <f>C5</f>
        <v>93ERS</v>
      </c>
      <c r="E4" s="518"/>
      <c r="F4" s="519"/>
      <c r="G4" s="520" t="str">
        <f>C6</f>
        <v>CUHK-SHOGUN</v>
      </c>
      <c r="H4" s="518"/>
      <c r="I4" s="519"/>
      <c r="J4" s="521" t="str">
        <f>C7</f>
        <v>FUZZIANS</v>
      </c>
      <c r="K4" s="522"/>
      <c r="L4" s="523"/>
      <c r="M4" s="520" t="str">
        <f>C8</f>
        <v>ORION</v>
      </c>
      <c r="N4" s="518"/>
      <c r="O4" s="519"/>
      <c r="P4" s="520" t="str">
        <f>C9</f>
        <v>PANDAS-KEERS</v>
      </c>
      <c r="Q4" s="518"/>
      <c r="R4" s="519"/>
      <c r="S4" s="520" t="str">
        <f>C10</f>
        <v>SAMURAI</v>
      </c>
      <c r="T4" s="518"/>
      <c r="U4" s="519"/>
      <c r="V4" s="520" t="str">
        <f>C11</f>
        <v>SOUL</v>
      </c>
      <c r="W4" s="518"/>
      <c r="X4" s="519"/>
      <c r="Y4" s="520" t="str">
        <f>C12</f>
        <v>SPHINX-B</v>
      </c>
      <c r="Z4" s="518"/>
      <c r="AA4" s="519"/>
      <c r="AB4" s="520" t="str">
        <f>C13</f>
        <v>ZEALOUS</v>
      </c>
      <c r="AC4" s="518"/>
      <c r="AD4" s="519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195</v>
      </c>
      <c r="D5" s="280"/>
      <c r="E5" s="280"/>
      <c r="F5" s="209"/>
      <c r="G5" s="470">
        <v>3</v>
      </c>
      <c r="H5" s="211" t="s">
        <v>0</v>
      </c>
      <c r="I5" s="212">
        <v>10</v>
      </c>
      <c r="J5" s="470">
        <v>17</v>
      </c>
      <c r="K5" s="211" t="s">
        <v>0</v>
      </c>
      <c r="L5" s="212">
        <v>9</v>
      </c>
      <c r="M5" s="210">
        <v>6</v>
      </c>
      <c r="N5" s="211" t="s">
        <v>0</v>
      </c>
      <c r="O5" s="212">
        <v>12</v>
      </c>
      <c r="P5" s="210">
        <v>3</v>
      </c>
      <c r="Q5" s="211" t="s">
        <v>0</v>
      </c>
      <c r="R5" s="212">
        <v>4</v>
      </c>
      <c r="S5" s="210">
        <v>13</v>
      </c>
      <c r="T5" s="211" t="s">
        <v>0</v>
      </c>
      <c r="U5" s="212">
        <v>3</v>
      </c>
      <c r="V5" s="470">
        <v>7</v>
      </c>
      <c r="W5" s="211" t="s">
        <v>0</v>
      </c>
      <c r="X5" s="212">
        <v>11</v>
      </c>
      <c r="Y5" s="470">
        <v>10</v>
      </c>
      <c r="Z5" s="211" t="s">
        <v>0</v>
      </c>
      <c r="AA5" s="212">
        <v>3</v>
      </c>
      <c r="AB5" s="210">
        <v>9</v>
      </c>
      <c r="AC5" s="211" t="s">
        <v>0</v>
      </c>
      <c r="AD5" s="212">
        <v>10</v>
      </c>
      <c r="AE5" s="97">
        <f>AF5+AG5</f>
        <v>8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5</v>
      </c>
      <c r="AH5" s="98">
        <f>F5+I5+L5+O5+R5+U5+AA5+AD5+X5</f>
        <v>62</v>
      </c>
      <c r="AI5" s="151">
        <f>(AF5/AE5)*100%</f>
        <v>0.375</v>
      </c>
      <c r="AJ5" s="100"/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202</v>
      </c>
      <c r="D6" s="170">
        <f>I5</f>
        <v>10</v>
      </c>
      <c r="E6" s="159" t="s">
        <v>0</v>
      </c>
      <c r="F6" s="171">
        <f>G5</f>
        <v>3</v>
      </c>
      <c r="G6" s="16"/>
      <c r="H6" s="17"/>
      <c r="I6" s="23"/>
      <c r="J6" s="170">
        <v>18</v>
      </c>
      <c r="K6" s="159" t="s">
        <v>0</v>
      </c>
      <c r="L6" s="171">
        <v>8</v>
      </c>
      <c r="M6" s="170">
        <v>5</v>
      </c>
      <c r="N6" s="159" t="s">
        <v>0</v>
      </c>
      <c r="O6" s="171">
        <v>3</v>
      </c>
      <c r="P6" s="170">
        <v>13</v>
      </c>
      <c r="Q6" s="159" t="s">
        <v>0</v>
      </c>
      <c r="R6" s="171">
        <v>8</v>
      </c>
      <c r="S6" s="170">
        <v>12</v>
      </c>
      <c r="T6" s="159" t="s">
        <v>0</v>
      </c>
      <c r="U6" s="171">
        <v>0</v>
      </c>
      <c r="V6" s="170">
        <v>10</v>
      </c>
      <c r="W6" s="159" t="s">
        <v>0</v>
      </c>
      <c r="X6" s="171">
        <v>1</v>
      </c>
      <c r="Y6" s="170">
        <v>14</v>
      </c>
      <c r="Z6" s="159" t="s">
        <v>0</v>
      </c>
      <c r="AA6" s="171">
        <v>4</v>
      </c>
      <c r="AB6" s="170">
        <v>7</v>
      </c>
      <c r="AC6" s="159" t="s">
        <v>0</v>
      </c>
      <c r="AD6" s="171">
        <v>1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8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28</v>
      </c>
      <c r="AI6" s="152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196</v>
      </c>
      <c r="D7" s="170">
        <f>L5</f>
        <v>9</v>
      </c>
      <c r="E7" s="159" t="s">
        <v>0</v>
      </c>
      <c r="F7" s="171">
        <f>J5</f>
        <v>17</v>
      </c>
      <c r="G7" s="170">
        <f>L6</f>
        <v>8</v>
      </c>
      <c r="H7" s="159" t="s">
        <v>0</v>
      </c>
      <c r="I7" s="171">
        <f>J6</f>
        <v>18</v>
      </c>
      <c r="J7" s="471"/>
      <c r="K7" s="24"/>
      <c r="L7" s="25"/>
      <c r="M7" s="170">
        <v>8</v>
      </c>
      <c r="N7" s="159" t="s">
        <v>0</v>
      </c>
      <c r="O7" s="171">
        <v>17</v>
      </c>
      <c r="P7" s="170">
        <v>5</v>
      </c>
      <c r="Q7" s="159" t="s">
        <v>0</v>
      </c>
      <c r="R7" s="171">
        <v>8</v>
      </c>
      <c r="S7" s="170">
        <v>1</v>
      </c>
      <c r="T7" s="159" t="s">
        <v>0</v>
      </c>
      <c r="U7" s="171">
        <v>13</v>
      </c>
      <c r="V7" s="170">
        <v>4</v>
      </c>
      <c r="W7" s="159" t="s">
        <v>0</v>
      </c>
      <c r="X7" s="162">
        <v>9</v>
      </c>
      <c r="Y7" s="170">
        <v>10</v>
      </c>
      <c r="Z7" s="159" t="s">
        <v>0</v>
      </c>
      <c r="AA7" s="171">
        <v>0</v>
      </c>
      <c r="AB7" s="170">
        <v>10</v>
      </c>
      <c r="AC7" s="159" t="s">
        <v>0</v>
      </c>
      <c r="AD7" s="171">
        <v>4</v>
      </c>
      <c r="AE7" s="1">
        <f t="shared" ref="AE7:AE13" si="4">AF7+AG7</f>
        <v>8</v>
      </c>
      <c r="AF7" s="12">
        <f t="shared" si="0"/>
        <v>2</v>
      </c>
      <c r="AG7" s="204">
        <f t="shared" si="1"/>
        <v>6</v>
      </c>
      <c r="AH7" s="205">
        <f t="shared" si="2"/>
        <v>86</v>
      </c>
      <c r="AI7" s="152">
        <f t="shared" si="3"/>
        <v>0.25</v>
      </c>
      <c r="AJ7" s="33"/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197</v>
      </c>
      <c r="D8" s="170">
        <f>O5</f>
        <v>12</v>
      </c>
      <c r="E8" s="159" t="s">
        <v>0</v>
      </c>
      <c r="F8" s="171">
        <f>M5</f>
        <v>6</v>
      </c>
      <c r="G8" s="170">
        <f>O6</f>
        <v>3</v>
      </c>
      <c r="H8" s="159" t="s">
        <v>0</v>
      </c>
      <c r="I8" s="171">
        <f>M6</f>
        <v>5</v>
      </c>
      <c r="J8" s="170">
        <f>O7</f>
        <v>17</v>
      </c>
      <c r="K8" s="159" t="s">
        <v>0</v>
      </c>
      <c r="L8" s="171">
        <f>M7</f>
        <v>8</v>
      </c>
      <c r="M8" s="16"/>
      <c r="N8" s="17"/>
      <c r="O8" s="23"/>
      <c r="P8" s="170">
        <v>8</v>
      </c>
      <c r="Q8" s="159" t="s">
        <v>0</v>
      </c>
      <c r="R8" s="171">
        <v>4</v>
      </c>
      <c r="S8" s="170">
        <v>14</v>
      </c>
      <c r="T8" s="159" t="s">
        <v>0</v>
      </c>
      <c r="U8" s="171">
        <v>11</v>
      </c>
      <c r="V8" s="170">
        <v>10</v>
      </c>
      <c r="W8" s="159" t="s">
        <v>0</v>
      </c>
      <c r="X8" s="171">
        <v>11</v>
      </c>
      <c r="Y8" s="170">
        <v>11</v>
      </c>
      <c r="Z8" s="159" t="s">
        <v>0</v>
      </c>
      <c r="AA8" s="171">
        <v>4</v>
      </c>
      <c r="AB8" s="170">
        <v>22</v>
      </c>
      <c r="AC8" s="159" t="s">
        <v>0</v>
      </c>
      <c r="AD8" s="171">
        <v>15</v>
      </c>
      <c r="AE8" s="1">
        <f t="shared" si="4"/>
        <v>8</v>
      </c>
      <c r="AF8" s="12">
        <f t="shared" si="0"/>
        <v>6</v>
      </c>
      <c r="AG8" s="155">
        <f t="shared" si="1"/>
        <v>2</v>
      </c>
      <c r="AH8" s="203">
        <f t="shared" si="2"/>
        <v>64</v>
      </c>
      <c r="AI8" s="152">
        <f t="shared" si="3"/>
        <v>0.75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170">
        <f>R5</f>
        <v>4</v>
      </c>
      <c r="E9" s="159" t="s">
        <v>0</v>
      </c>
      <c r="F9" s="171">
        <f>P5</f>
        <v>3</v>
      </c>
      <c r="G9" s="170">
        <f>R6</f>
        <v>8</v>
      </c>
      <c r="H9" s="159" t="s">
        <v>0</v>
      </c>
      <c r="I9" s="171">
        <f>P6</f>
        <v>13</v>
      </c>
      <c r="J9" s="170">
        <f>R7</f>
        <v>8</v>
      </c>
      <c r="K9" s="159" t="s">
        <v>0</v>
      </c>
      <c r="L9" s="171">
        <f>P7</f>
        <v>5</v>
      </c>
      <c r="M9" s="170">
        <f>R8</f>
        <v>4</v>
      </c>
      <c r="N9" s="159" t="s">
        <v>0</v>
      </c>
      <c r="O9" s="171">
        <f>P8</f>
        <v>8</v>
      </c>
      <c r="P9" s="16"/>
      <c r="Q9" s="17"/>
      <c r="R9" s="23"/>
      <c r="S9" s="170">
        <v>8</v>
      </c>
      <c r="T9" s="159" t="s">
        <v>0</v>
      </c>
      <c r="U9" s="171">
        <v>3</v>
      </c>
      <c r="V9" s="170">
        <v>10</v>
      </c>
      <c r="W9" s="159" t="s">
        <v>0</v>
      </c>
      <c r="X9" s="171">
        <v>4</v>
      </c>
      <c r="Y9" s="170"/>
      <c r="Z9" s="159" t="s">
        <v>0</v>
      </c>
      <c r="AA9" s="171"/>
      <c r="AB9" s="170">
        <v>9</v>
      </c>
      <c r="AC9" s="159" t="s">
        <v>0</v>
      </c>
      <c r="AD9" s="171">
        <v>14</v>
      </c>
      <c r="AE9" s="1">
        <f t="shared" si="4"/>
        <v>7</v>
      </c>
      <c r="AF9" s="12">
        <f t="shared" si="0"/>
        <v>4</v>
      </c>
      <c r="AG9" s="155">
        <f t="shared" si="1"/>
        <v>3</v>
      </c>
      <c r="AH9" s="203">
        <f t="shared" si="2"/>
        <v>50</v>
      </c>
      <c r="AI9" s="152">
        <f t="shared" si="3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143</v>
      </c>
      <c r="D10" s="170">
        <f>U5</f>
        <v>3</v>
      </c>
      <c r="E10" s="159" t="s">
        <v>0</v>
      </c>
      <c r="F10" s="171">
        <f>S5</f>
        <v>13</v>
      </c>
      <c r="G10" s="170">
        <f>U6</f>
        <v>0</v>
      </c>
      <c r="H10" s="159" t="s">
        <v>0</v>
      </c>
      <c r="I10" s="171">
        <f>S6</f>
        <v>12</v>
      </c>
      <c r="J10" s="170">
        <f>U7</f>
        <v>13</v>
      </c>
      <c r="K10" s="159" t="s">
        <v>0</v>
      </c>
      <c r="L10" s="171">
        <f>S7</f>
        <v>1</v>
      </c>
      <c r="M10" s="170">
        <f>U8</f>
        <v>11</v>
      </c>
      <c r="N10" s="159" t="s">
        <v>0</v>
      </c>
      <c r="O10" s="171">
        <f>S8</f>
        <v>14</v>
      </c>
      <c r="P10" s="170">
        <f>U9</f>
        <v>3</v>
      </c>
      <c r="Q10" s="159" t="s">
        <v>0</v>
      </c>
      <c r="R10" s="171">
        <f>S9</f>
        <v>8</v>
      </c>
      <c r="S10" s="16"/>
      <c r="T10" s="17"/>
      <c r="U10" s="23"/>
      <c r="V10" s="170">
        <v>18</v>
      </c>
      <c r="W10" s="159" t="s">
        <v>0</v>
      </c>
      <c r="X10" s="171">
        <v>5</v>
      </c>
      <c r="Y10" s="170">
        <v>14</v>
      </c>
      <c r="Z10" s="159" t="s">
        <v>0</v>
      </c>
      <c r="AA10" s="171">
        <v>13</v>
      </c>
      <c r="AB10" s="159">
        <v>4</v>
      </c>
      <c r="AC10" s="159" t="s">
        <v>0</v>
      </c>
      <c r="AD10" s="171">
        <v>16</v>
      </c>
      <c r="AE10" s="1">
        <f t="shared" si="4"/>
        <v>8</v>
      </c>
      <c r="AF10" s="12">
        <f t="shared" si="0"/>
        <v>3</v>
      </c>
      <c r="AG10" s="155">
        <f t="shared" si="1"/>
        <v>5</v>
      </c>
      <c r="AH10" s="203">
        <f t="shared" si="2"/>
        <v>82</v>
      </c>
      <c r="AI10" s="152">
        <f t="shared" si="3"/>
        <v>0.375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170">
        <f>X5</f>
        <v>11</v>
      </c>
      <c r="E11" s="159" t="s">
        <v>0</v>
      </c>
      <c r="F11" s="171">
        <f>V5</f>
        <v>7</v>
      </c>
      <c r="G11" s="170">
        <f>X6</f>
        <v>1</v>
      </c>
      <c r="H11" s="159" t="s">
        <v>0</v>
      </c>
      <c r="I11" s="171">
        <f>V6</f>
        <v>10</v>
      </c>
      <c r="J11" s="314">
        <f>X7</f>
        <v>9</v>
      </c>
      <c r="K11" s="159" t="s">
        <v>0</v>
      </c>
      <c r="L11" s="171">
        <f>V7</f>
        <v>4</v>
      </c>
      <c r="M11" s="170">
        <f>X8</f>
        <v>11</v>
      </c>
      <c r="N11" s="159" t="s">
        <v>0</v>
      </c>
      <c r="O11" s="171">
        <f>V8</f>
        <v>10</v>
      </c>
      <c r="P11" s="170">
        <f>X9</f>
        <v>4</v>
      </c>
      <c r="Q11" s="159" t="s">
        <v>0</v>
      </c>
      <c r="R11" s="159">
        <f>V9</f>
        <v>10</v>
      </c>
      <c r="S11" s="170">
        <f>X10</f>
        <v>5</v>
      </c>
      <c r="T11" s="159" t="s">
        <v>0</v>
      </c>
      <c r="U11" s="171">
        <f>V10</f>
        <v>18</v>
      </c>
      <c r="V11" s="16"/>
      <c r="W11" s="17"/>
      <c r="X11" s="23"/>
      <c r="Y11" s="170">
        <v>10</v>
      </c>
      <c r="Z11" s="159" t="s">
        <v>0</v>
      </c>
      <c r="AA11" s="171">
        <v>4</v>
      </c>
      <c r="AB11" s="170">
        <v>7</v>
      </c>
      <c r="AC11" s="159" t="s">
        <v>0</v>
      </c>
      <c r="AD11" s="171">
        <v>9</v>
      </c>
      <c r="AE11" s="1">
        <f t="shared" si="4"/>
        <v>8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4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4</v>
      </c>
      <c r="AH11" s="203">
        <f>F11+I11+L11+O11+R11+U11+AA11+AD11+X11</f>
        <v>72</v>
      </c>
      <c r="AI11" s="206">
        <f>(AF11/AE11)*100%</f>
        <v>0.5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169</v>
      </c>
      <c r="D12" s="170">
        <f>AA5</f>
        <v>3</v>
      </c>
      <c r="E12" s="159" t="s">
        <v>0</v>
      </c>
      <c r="F12" s="171">
        <f>Y5</f>
        <v>10</v>
      </c>
      <c r="G12" s="170">
        <f>AA6</f>
        <v>4</v>
      </c>
      <c r="H12" s="159" t="s">
        <v>0</v>
      </c>
      <c r="I12" s="171">
        <f>Y6</f>
        <v>14</v>
      </c>
      <c r="J12" s="472">
        <f>AA7</f>
        <v>0</v>
      </c>
      <c r="K12" s="159" t="s">
        <v>0</v>
      </c>
      <c r="L12" s="171">
        <f>Y7</f>
        <v>10</v>
      </c>
      <c r="M12" s="170">
        <f>AA8</f>
        <v>4</v>
      </c>
      <c r="N12" s="159" t="s">
        <v>0</v>
      </c>
      <c r="O12" s="171">
        <f>Y8</f>
        <v>11</v>
      </c>
      <c r="P12" s="170">
        <f>AA9</f>
        <v>0</v>
      </c>
      <c r="Q12" s="159" t="s">
        <v>0</v>
      </c>
      <c r="R12" s="159">
        <f>Y9</f>
        <v>0</v>
      </c>
      <c r="S12" s="170">
        <f>AA10</f>
        <v>13</v>
      </c>
      <c r="T12" s="159" t="s">
        <v>0</v>
      </c>
      <c r="U12" s="171">
        <f>Y10</f>
        <v>14</v>
      </c>
      <c r="V12" s="170">
        <f>AA11</f>
        <v>4</v>
      </c>
      <c r="W12" s="159" t="s">
        <v>0</v>
      </c>
      <c r="X12" s="171">
        <f>Y11</f>
        <v>10</v>
      </c>
      <c r="Y12" s="16"/>
      <c r="Z12" s="17"/>
      <c r="AA12" s="23"/>
      <c r="AB12" s="170"/>
      <c r="AC12" s="159" t="s">
        <v>0</v>
      </c>
      <c r="AD12" s="171"/>
      <c r="AE12" s="1">
        <f t="shared" si="4"/>
        <v>6</v>
      </c>
      <c r="AF12" s="12">
        <f t="shared" si="0"/>
        <v>0</v>
      </c>
      <c r="AG12" s="155">
        <f t="shared" si="1"/>
        <v>6</v>
      </c>
      <c r="AH12" s="203">
        <f t="shared" si="2"/>
        <v>69</v>
      </c>
      <c r="AI12" s="206">
        <f>(AF12/AE12)*100%</f>
        <v>0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201">
        <f>AD5</f>
        <v>10</v>
      </c>
      <c r="E13" s="173" t="s">
        <v>0</v>
      </c>
      <c r="F13" s="202">
        <f>AB5</f>
        <v>9</v>
      </c>
      <c r="G13" s="201">
        <f>AD6</f>
        <v>1</v>
      </c>
      <c r="H13" s="173" t="s">
        <v>0</v>
      </c>
      <c r="I13" s="202">
        <f>AB6</f>
        <v>7</v>
      </c>
      <c r="J13" s="201">
        <f>AD7</f>
        <v>4</v>
      </c>
      <c r="K13" s="173" t="s">
        <v>0</v>
      </c>
      <c r="L13" s="202">
        <f>AB7</f>
        <v>10</v>
      </c>
      <c r="M13" s="201">
        <f>AD8</f>
        <v>15</v>
      </c>
      <c r="N13" s="173" t="s">
        <v>0</v>
      </c>
      <c r="O13" s="202">
        <f>AB8</f>
        <v>22</v>
      </c>
      <c r="P13" s="201">
        <f>AD9</f>
        <v>14</v>
      </c>
      <c r="Q13" s="173" t="s">
        <v>0</v>
      </c>
      <c r="R13" s="202">
        <f>AB9</f>
        <v>9</v>
      </c>
      <c r="S13" s="473">
        <f>AD10</f>
        <v>16</v>
      </c>
      <c r="T13" s="173" t="s">
        <v>0</v>
      </c>
      <c r="U13" s="202">
        <f>AB10</f>
        <v>4</v>
      </c>
      <c r="V13" s="201">
        <f>AD11</f>
        <v>9</v>
      </c>
      <c r="W13" s="173" t="s">
        <v>0</v>
      </c>
      <c r="X13" s="202">
        <f>AB11</f>
        <v>7</v>
      </c>
      <c r="Y13" s="201">
        <f>AD12</f>
        <v>0</v>
      </c>
      <c r="Z13" s="173" t="s">
        <v>0</v>
      </c>
      <c r="AA13" s="202">
        <f>AB12</f>
        <v>0</v>
      </c>
      <c r="AB13" s="26"/>
      <c r="AC13" s="26"/>
      <c r="AD13" s="29"/>
      <c r="AE13" s="30">
        <f t="shared" si="4"/>
        <v>7</v>
      </c>
      <c r="AF13" s="143">
        <f t="shared" si="0"/>
        <v>4</v>
      </c>
      <c r="AG13" s="51">
        <f t="shared" si="1"/>
        <v>3</v>
      </c>
      <c r="AH13" s="54">
        <f t="shared" si="2"/>
        <v>68</v>
      </c>
      <c r="AI13" s="153">
        <f t="shared" si="3"/>
        <v>0.5714285714285714</v>
      </c>
      <c r="AJ13" s="311"/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34</v>
      </c>
      <c r="AF14" s="95">
        <f>AF5+AF6+AF7+AF8+AF9+AF10+AF11+AF12+AF13</f>
        <v>34</v>
      </c>
      <c r="AG14" s="95">
        <f>AG5+AG6+AG7+AG8+AG9+AG10+AG11+AG12+AG13</f>
        <v>34</v>
      </c>
      <c r="AK14" s="8"/>
      <c r="AL14" s="8"/>
      <c r="AM14" s="8"/>
      <c r="AN14" s="2"/>
      <c r="AO14" s="2"/>
      <c r="AP14" s="2"/>
    </row>
    <row r="16" spans="2:42" x14ac:dyDescent="0.3">
      <c r="B16" s="512" t="s">
        <v>7</v>
      </c>
      <c r="C16" s="512"/>
      <c r="E16" s="2" t="s">
        <v>11</v>
      </c>
    </row>
    <row r="17" spans="2:42" x14ac:dyDescent="0.3">
      <c r="B17" s="513" t="s">
        <v>15</v>
      </c>
      <c r="C17" s="513"/>
      <c r="E17" s="2" t="s">
        <v>16</v>
      </c>
    </row>
    <row r="18" spans="2:42" x14ac:dyDescent="0.3">
      <c r="B18" s="510" t="s">
        <v>14</v>
      </c>
      <c r="C18" s="510"/>
      <c r="E18" s="2" t="s">
        <v>12</v>
      </c>
    </row>
    <row r="19" spans="2:42" x14ac:dyDescent="0.3">
      <c r="B19" s="511" t="s">
        <v>8</v>
      </c>
      <c r="C19" s="511"/>
      <c r="E19" s="2" t="s">
        <v>13</v>
      </c>
    </row>
    <row r="20" spans="2:42" x14ac:dyDescent="0.3">
      <c r="B20" s="508" t="s">
        <v>9</v>
      </c>
      <c r="C20" s="509"/>
      <c r="E20" s="2" t="s">
        <v>10</v>
      </c>
      <c r="R20" s="96">
        <f>MAX(D5:AD13)</f>
        <v>22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zoomScale="85" zoomScaleNormal="85" workbookViewId="0">
      <selection activeCell="AL6" sqref="AL6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16" t="s">
        <v>123</v>
      </c>
      <c r="C4" s="517"/>
      <c r="D4" s="518" t="str">
        <f>C5</f>
        <v>AXIS SPHINX</v>
      </c>
      <c r="E4" s="518"/>
      <c r="F4" s="519"/>
      <c r="G4" s="520" t="str">
        <f>C6</f>
        <v>BRAVES</v>
      </c>
      <c r="H4" s="518"/>
      <c r="I4" s="519"/>
      <c r="J4" s="520" t="str">
        <f>C7</f>
        <v>CITY U</v>
      </c>
      <c r="K4" s="518"/>
      <c r="L4" s="519"/>
      <c r="M4" s="520" t="str">
        <f>C8</f>
        <v>COSMOS</v>
      </c>
      <c r="N4" s="518"/>
      <c r="O4" s="519"/>
      <c r="P4" s="521" t="str">
        <f>C9</f>
        <v>COUGARS</v>
      </c>
      <c r="Q4" s="522"/>
      <c r="R4" s="523"/>
      <c r="S4" s="521" t="str">
        <f>C10</f>
        <v>DYNAMIC</v>
      </c>
      <c r="T4" s="522"/>
      <c r="U4" s="523"/>
      <c r="V4" s="520" t="str">
        <f>C11</f>
        <v>HABANERO</v>
      </c>
      <c r="W4" s="518"/>
      <c r="X4" s="519"/>
      <c r="Y4" s="520" t="str">
        <f>C12</f>
        <v>PEGASUS</v>
      </c>
      <c r="Z4" s="518"/>
      <c r="AA4" s="519"/>
      <c r="AB4" s="520" t="str">
        <f>C13</f>
        <v>SHARKS</v>
      </c>
      <c r="AC4" s="518"/>
      <c r="AD4" s="519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249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>
        <v>24</v>
      </c>
      <c r="K5" s="211" t="s">
        <v>0</v>
      </c>
      <c r="L5" s="212">
        <v>10</v>
      </c>
      <c r="M5" s="210">
        <v>3</v>
      </c>
      <c r="N5" s="211" t="s">
        <v>0</v>
      </c>
      <c r="O5" s="212">
        <v>18</v>
      </c>
      <c r="P5" s="210">
        <v>17</v>
      </c>
      <c r="Q5" s="211" t="s">
        <v>0</v>
      </c>
      <c r="R5" s="212">
        <v>11</v>
      </c>
      <c r="S5" s="210">
        <v>11</v>
      </c>
      <c r="T5" s="211" t="s">
        <v>0</v>
      </c>
      <c r="U5" s="212">
        <v>6</v>
      </c>
      <c r="V5" s="210">
        <v>0</v>
      </c>
      <c r="W5" s="211" t="s">
        <v>0</v>
      </c>
      <c r="X5" s="212">
        <v>55</v>
      </c>
      <c r="Y5" s="210">
        <v>6</v>
      </c>
      <c r="Z5" s="211" t="s">
        <v>0</v>
      </c>
      <c r="AA5" s="212">
        <v>9</v>
      </c>
      <c r="AB5" s="210">
        <v>18</v>
      </c>
      <c r="AC5" s="211" t="s">
        <v>0</v>
      </c>
      <c r="AD5" s="212">
        <v>21</v>
      </c>
      <c r="AE5" s="97">
        <f>AF5+AG5</f>
        <v>8</v>
      </c>
      <c r="AF5" s="12">
        <f>IF(D5&gt;F5, "1","0")+IF(G5&gt;I5, "1", "0")+IF(J5&gt;L5, "1", "0")+IF(M5&gt;O5, "1", "0")+IF(P5&gt;R5, "1", "0")+IF(S5&gt;U5, "1", "0")+IF(V5&gt;X5, "1", "0")+IF(Y5&gt;AA5, "1", "0")+IF(AB5&gt;AD5, "1", "0")</f>
        <v>3</v>
      </c>
      <c r="AG5" s="50">
        <f>IF(D5&lt;F5, "1","0")+IF(G5&lt;I5, "1", "0")+IF(J5&lt;L5, "1", "0")+IF(M5&lt;O5, "1", "0")+IF(P5&lt;R5, "1", "0")+IF(S5&lt;U5, "1", "0")+IF(V5&lt;X5, "1", "0")+IF(Y5&lt;AA5, "1", "0")+IF(AB5&lt;AD5, "1", "0")</f>
        <v>5</v>
      </c>
      <c r="AH5" s="98">
        <f>F5+I5+L5+O5+R5+U5+X5+AA5+AD5</f>
        <v>142</v>
      </c>
      <c r="AI5" s="99">
        <f>(AF5/AE5)*100%</f>
        <v>0.375</v>
      </c>
      <c r="AJ5" s="100">
        <v>7</v>
      </c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245</v>
      </c>
      <c r="D6" s="284">
        <f>I5</f>
        <v>12</v>
      </c>
      <c r="E6" s="159" t="s">
        <v>0</v>
      </c>
      <c r="F6" s="168">
        <f>G5</f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>
        <v>15</v>
      </c>
      <c r="N6" s="167" t="s">
        <v>0</v>
      </c>
      <c r="O6" s="168">
        <v>13</v>
      </c>
      <c r="P6" s="166">
        <v>10</v>
      </c>
      <c r="Q6" s="167" t="s">
        <v>0</v>
      </c>
      <c r="R6" s="168">
        <v>0</v>
      </c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>
        <v>17</v>
      </c>
      <c r="AC6" s="167" t="s">
        <v>0</v>
      </c>
      <c r="AD6" s="168">
        <v>7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6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57</v>
      </c>
      <c r="AI6" s="45">
        <f t="shared" ref="AI6:AI12" si="2">(AF6/AE6)*100%</f>
        <v>0.75</v>
      </c>
      <c r="AJ6" s="33">
        <v>2</v>
      </c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251</v>
      </c>
      <c r="D7" s="286">
        <f>L5</f>
        <v>10</v>
      </c>
      <c r="E7" s="167" t="s">
        <v>0</v>
      </c>
      <c r="F7" s="168">
        <f>J5</f>
        <v>24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>
        <v>6</v>
      </c>
      <c r="T7" s="167" t="s">
        <v>0</v>
      </c>
      <c r="U7" s="168">
        <v>8</v>
      </c>
      <c r="V7" s="170">
        <v>2</v>
      </c>
      <c r="W7" s="159" t="s">
        <v>0</v>
      </c>
      <c r="X7" s="171">
        <v>17</v>
      </c>
      <c r="Y7" s="166">
        <v>18</v>
      </c>
      <c r="Z7" s="167" t="s">
        <v>0</v>
      </c>
      <c r="AA7" s="168">
        <v>12</v>
      </c>
      <c r="AB7" s="166">
        <v>4</v>
      </c>
      <c r="AC7" s="167" t="s">
        <v>0</v>
      </c>
      <c r="AD7" s="168">
        <v>6</v>
      </c>
      <c r="AE7" s="1">
        <f>AF7+AG7</f>
        <v>8</v>
      </c>
      <c r="AF7" s="12">
        <f t="shared" si="0"/>
        <v>2</v>
      </c>
      <c r="AG7" s="50">
        <f t="shared" si="1"/>
        <v>6</v>
      </c>
      <c r="AH7" s="52">
        <f t="shared" ref="AH7:AH13" si="3">F7+I7+L7+O7+R7+U7+X7+AA7+AD7</f>
        <v>98</v>
      </c>
      <c r="AI7" s="45">
        <f t="shared" si="2"/>
        <v>0.25</v>
      </c>
      <c r="AJ7" s="33">
        <v>9</v>
      </c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248</v>
      </c>
      <c r="D8" s="286">
        <f>O5</f>
        <v>18</v>
      </c>
      <c r="E8" s="167" t="s">
        <v>0</v>
      </c>
      <c r="F8" s="168">
        <f>M5</f>
        <v>3</v>
      </c>
      <c r="G8" s="166">
        <f>O6</f>
        <v>13</v>
      </c>
      <c r="H8" s="167" t="s">
        <v>0</v>
      </c>
      <c r="I8" s="168">
        <f>M6</f>
        <v>15</v>
      </c>
      <c r="J8" s="158">
        <f>O7</f>
        <v>6</v>
      </c>
      <c r="K8" s="167" t="s">
        <v>0</v>
      </c>
      <c r="L8" s="165">
        <f>M7</f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>
        <v>12</v>
      </c>
      <c r="T8" s="159" t="s">
        <v>0</v>
      </c>
      <c r="U8" s="171">
        <v>6</v>
      </c>
      <c r="V8" s="170">
        <v>5</v>
      </c>
      <c r="W8" s="159" t="s">
        <v>0</v>
      </c>
      <c r="X8" s="171">
        <v>17</v>
      </c>
      <c r="Y8" s="170">
        <v>9</v>
      </c>
      <c r="Z8" s="159" t="s">
        <v>0</v>
      </c>
      <c r="AA8" s="171">
        <v>12</v>
      </c>
      <c r="AB8" s="170">
        <v>26</v>
      </c>
      <c r="AC8" s="159" t="s">
        <v>0</v>
      </c>
      <c r="AD8" s="171">
        <v>0</v>
      </c>
      <c r="AE8" s="1">
        <f t="shared" ref="AE8:AE13" si="4">AF8+AG8</f>
        <v>8</v>
      </c>
      <c r="AF8" s="12">
        <f t="shared" si="0"/>
        <v>3</v>
      </c>
      <c r="AG8" s="50">
        <f t="shared" si="1"/>
        <v>5</v>
      </c>
      <c r="AH8" s="52">
        <f t="shared" si="3"/>
        <v>74</v>
      </c>
      <c r="AI8" s="45">
        <f t="shared" si="2"/>
        <v>0.375</v>
      </c>
      <c r="AJ8" s="34">
        <v>6</v>
      </c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247</v>
      </c>
      <c r="D9" s="284">
        <f>R5</f>
        <v>11</v>
      </c>
      <c r="E9" s="159" t="s">
        <v>0</v>
      </c>
      <c r="F9" s="165">
        <f>P5</f>
        <v>17</v>
      </c>
      <c r="G9" s="166">
        <f>R6</f>
        <v>0</v>
      </c>
      <c r="H9" s="167" t="s">
        <v>0</v>
      </c>
      <c r="I9" s="168">
        <f>P6</f>
        <v>10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8</v>
      </c>
      <c r="AF9" s="12">
        <f t="shared" si="0"/>
        <v>4</v>
      </c>
      <c r="AG9" s="50">
        <f t="shared" si="1"/>
        <v>4</v>
      </c>
      <c r="AH9" s="52">
        <f t="shared" si="3"/>
        <v>66</v>
      </c>
      <c r="AI9" s="45">
        <f t="shared" si="2"/>
        <v>0.5</v>
      </c>
      <c r="AJ9" s="35">
        <v>4</v>
      </c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250</v>
      </c>
      <c r="D10" s="286">
        <f>U5</f>
        <v>6</v>
      </c>
      <c r="E10" s="167" t="s">
        <v>0</v>
      </c>
      <c r="F10" s="168">
        <f>S5</f>
        <v>11</v>
      </c>
      <c r="G10" s="158">
        <f>U6</f>
        <v>9</v>
      </c>
      <c r="H10" s="159" t="s">
        <v>0</v>
      </c>
      <c r="I10" s="165">
        <f>S6</f>
        <v>8</v>
      </c>
      <c r="J10" s="158">
        <f>U7</f>
        <v>8</v>
      </c>
      <c r="K10" s="167" t="s">
        <v>0</v>
      </c>
      <c r="L10" s="165">
        <f>S7</f>
        <v>6</v>
      </c>
      <c r="M10" s="158">
        <f>U8</f>
        <v>6</v>
      </c>
      <c r="N10" s="167" t="s">
        <v>0</v>
      </c>
      <c r="O10" s="165">
        <f>S8</f>
        <v>12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>
        <v>4</v>
      </c>
      <c r="AC10" s="159" t="s">
        <v>0</v>
      </c>
      <c r="AD10" s="171">
        <v>9</v>
      </c>
      <c r="AE10" s="1">
        <f t="shared" si="4"/>
        <v>8</v>
      </c>
      <c r="AF10" s="12">
        <f t="shared" si="0"/>
        <v>2</v>
      </c>
      <c r="AG10" s="50">
        <f t="shared" si="1"/>
        <v>6</v>
      </c>
      <c r="AH10" s="52">
        <f t="shared" si="3"/>
        <v>90</v>
      </c>
      <c r="AI10" s="45">
        <f t="shared" si="2"/>
        <v>0.25</v>
      </c>
      <c r="AJ10" s="33">
        <v>8</v>
      </c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244</v>
      </c>
      <c r="D11" s="284">
        <f>X5</f>
        <v>55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17</v>
      </c>
      <c r="K11" s="159" t="s">
        <v>0</v>
      </c>
      <c r="L11" s="165">
        <f>V7</f>
        <v>2</v>
      </c>
      <c r="M11" s="158">
        <f>X8</f>
        <v>17</v>
      </c>
      <c r="N11" s="167" t="s">
        <v>0</v>
      </c>
      <c r="O11" s="165">
        <f>V8</f>
        <v>5</v>
      </c>
      <c r="P11" s="166">
        <f>X9</f>
        <v>8</v>
      </c>
      <c r="Q11" s="167" t="s">
        <v>0</v>
      </c>
      <c r="R11" s="168">
        <f>V9</f>
        <v>2</v>
      </c>
      <c r="S11" s="158">
        <f>X10</f>
        <v>26</v>
      </c>
      <c r="T11" s="159" t="s">
        <v>0</v>
      </c>
      <c r="U11" s="169">
        <f>V10</f>
        <v>1</v>
      </c>
      <c r="V11" s="116"/>
      <c r="W11" s="17"/>
      <c r="X11" s="23"/>
      <c r="Y11" s="166">
        <v>19</v>
      </c>
      <c r="Z11" s="167" t="s">
        <v>0</v>
      </c>
      <c r="AA11" s="168">
        <v>5</v>
      </c>
      <c r="AB11" s="166">
        <v>10</v>
      </c>
      <c r="AC11" s="167" t="s">
        <v>0</v>
      </c>
      <c r="AD11" s="168">
        <v>3</v>
      </c>
      <c r="AE11" s="1">
        <f t="shared" si="4"/>
        <v>8</v>
      </c>
      <c r="AF11" s="12">
        <f t="shared" si="0"/>
        <v>8</v>
      </c>
      <c r="AG11" s="50">
        <f t="shared" si="1"/>
        <v>0</v>
      </c>
      <c r="AH11" s="52">
        <f t="shared" si="3"/>
        <v>26</v>
      </c>
      <c r="AI11" s="45">
        <f>(AF11/AE11)*100%</f>
        <v>1</v>
      </c>
      <c r="AJ11" s="33">
        <v>1</v>
      </c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221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12</v>
      </c>
      <c r="K12" s="167" t="s">
        <v>0</v>
      </c>
      <c r="L12" s="165">
        <f>Y7</f>
        <v>18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5</v>
      </c>
      <c r="W12" s="167" t="s">
        <v>0</v>
      </c>
      <c r="X12" s="168">
        <f>Y11</f>
        <v>19</v>
      </c>
      <c r="Y12" s="118"/>
      <c r="Z12" s="17"/>
      <c r="AA12" s="23"/>
      <c r="AB12" s="436">
        <v>0</v>
      </c>
      <c r="AC12" s="437" t="s">
        <v>0</v>
      </c>
      <c r="AD12" s="438">
        <v>26</v>
      </c>
      <c r="AE12" s="1">
        <f t="shared" si="4"/>
        <v>8</v>
      </c>
      <c r="AF12" s="12">
        <f>IF(D12&gt;F12, "1","0")+IF(G12&gt;I12, "1", "0")+IF(J12&gt;L12, "1", "0")+IF(M12&gt;O12, "1", "0")+IF(P12&gt;R12, "1", "0")+IF(S12&gt;U12, "1", "0")+IF(V12&gt;X12, "1", "0")+IF(Y12&gt;AA12, "1", "0")+IF(AB12&gt;AD12, "1", "0")</f>
        <v>4</v>
      </c>
      <c r="AG12" s="50">
        <f t="shared" si="1"/>
        <v>4</v>
      </c>
      <c r="AH12" s="52">
        <f>F12+I12+L12+O12+R12+U12+X12+AA12+AD12</f>
        <v>97</v>
      </c>
      <c r="AI12" s="45">
        <f t="shared" si="2"/>
        <v>0.5</v>
      </c>
      <c r="AJ12" s="33">
        <v>5</v>
      </c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5" t="s">
        <v>246</v>
      </c>
      <c r="D13" s="326">
        <f>AD5</f>
        <v>21</v>
      </c>
      <c r="E13" s="327" t="s">
        <v>0</v>
      </c>
      <c r="F13" s="328">
        <f>AB5</f>
        <v>18</v>
      </c>
      <c r="G13" s="329">
        <f>AD6</f>
        <v>7</v>
      </c>
      <c r="H13" s="327" t="s">
        <v>0</v>
      </c>
      <c r="I13" s="328">
        <f>AB6</f>
        <v>17</v>
      </c>
      <c r="J13" s="329">
        <f>AD7</f>
        <v>6</v>
      </c>
      <c r="K13" s="327" t="s">
        <v>0</v>
      </c>
      <c r="L13" s="328">
        <f>AB7</f>
        <v>4</v>
      </c>
      <c r="M13" s="492">
        <f>AD8</f>
        <v>0</v>
      </c>
      <c r="N13" s="493" t="s">
        <v>0</v>
      </c>
      <c r="O13" s="494">
        <f>AB8</f>
        <v>26</v>
      </c>
      <c r="P13" s="329">
        <f>AD9</f>
        <v>7</v>
      </c>
      <c r="Q13" s="327" t="s">
        <v>0</v>
      </c>
      <c r="R13" s="328">
        <f>AB9</f>
        <v>8</v>
      </c>
      <c r="S13" s="329">
        <f>AD10</f>
        <v>9</v>
      </c>
      <c r="T13" s="327" t="s">
        <v>0</v>
      </c>
      <c r="U13" s="328">
        <f>AB10</f>
        <v>4</v>
      </c>
      <c r="V13" s="329">
        <f>AD11</f>
        <v>3</v>
      </c>
      <c r="W13" s="327" t="s">
        <v>0</v>
      </c>
      <c r="X13" s="328">
        <f>AB11</f>
        <v>10</v>
      </c>
      <c r="Y13" s="329">
        <f>AD12</f>
        <v>26</v>
      </c>
      <c r="Z13" s="327" t="s">
        <v>0</v>
      </c>
      <c r="AA13" s="328">
        <f>AB12</f>
        <v>0</v>
      </c>
      <c r="AB13" s="330"/>
      <c r="AC13" s="331"/>
      <c r="AD13" s="332"/>
      <c r="AE13" s="333">
        <f t="shared" si="4"/>
        <v>8</v>
      </c>
      <c r="AF13" s="334">
        <f t="shared" si="0"/>
        <v>4</v>
      </c>
      <c r="AG13" s="335">
        <f t="shared" si="1"/>
        <v>4</v>
      </c>
      <c r="AH13" s="336">
        <f t="shared" si="3"/>
        <v>87</v>
      </c>
      <c r="AI13" s="337">
        <f>(AF13/AE13)*100%</f>
        <v>0.5</v>
      </c>
      <c r="AJ13" s="338">
        <v>3</v>
      </c>
      <c r="AK13" s="306"/>
      <c r="AL13" s="306"/>
      <c r="AM13" s="306"/>
    </row>
    <row r="14" spans="2:42" x14ac:dyDescent="0.3">
      <c r="C14" s="6"/>
      <c r="AE14" s="95">
        <f>SUM(AE5:AE13)/2</f>
        <v>36</v>
      </c>
      <c r="AF14" s="95">
        <f>AF5+AF6+AF7+AF8+AF9+AF10+AF11+AF12+AF13</f>
        <v>36</v>
      </c>
      <c r="AG14" s="95">
        <f>AG5+AG6+AG7+AG8+AG9+AG10+AG11+AG12+AG13</f>
        <v>36</v>
      </c>
      <c r="AK14" s="8"/>
      <c r="AL14" s="8"/>
      <c r="AM14" s="8"/>
      <c r="AN14" s="2"/>
      <c r="AO14" s="2"/>
      <c r="AP14" s="2"/>
    </row>
    <row r="16" spans="2:42" x14ac:dyDescent="0.3">
      <c r="B16" s="512" t="s">
        <v>7</v>
      </c>
      <c r="C16" s="512"/>
      <c r="E16" s="2" t="s">
        <v>11</v>
      </c>
    </row>
    <row r="17" spans="2:42" x14ac:dyDescent="0.3">
      <c r="B17" s="513" t="s">
        <v>15</v>
      </c>
      <c r="C17" s="513"/>
      <c r="E17" s="2" t="s">
        <v>16</v>
      </c>
    </row>
    <row r="18" spans="2:42" x14ac:dyDescent="0.3">
      <c r="B18" s="510" t="s">
        <v>14</v>
      </c>
      <c r="C18" s="510"/>
      <c r="E18" s="2" t="s">
        <v>12</v>
      </c>
    </row>
    <row r="19" spans="2:42" x14ac:dyDescent="0.3">
      <c r="B19" s="511" t="s">
        <v>8</v>
      </c>
      <c r="C19" s="511"/>
      <c r="E19" s="2" t="s">
        <v>13</v>
      </c>
    </row>
    <row r="20" spans="2:42" x14ac:dyDescent="0.3">
      <c r="B20" s="508" t="s">
        <v>9</v>
      </c>
      <c r="C20" s="509"/>
      <c r="E20" s="2" t="s">
        <v>10</v>
      </c>
      <c r="R20" s="96">
        <f>MAX(D5:AD13)</f>
        <v>55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zoomScale="85" zoomScaleNormal="85" workbookViewId="0">
      <selection activeCell="C12" sqref="C12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6" t="s">
        <v>120</v>
      </c>
      <c r="C4" s="517"/>
      <c r="D4" s="527" t="str">
        <f>C5</f>
        <v>AQUILA</v>
      </c>
      <c r="E4" s="522"/>
      <c r="F4" s="523"/>
      <c r="G4" s="521" t="str">
        <f>C6</f>
        <v>CITY U-B</v>
      </c>
      <c r="H4" s="522"/>
      <c r="I4" s="523"/>
      <c r="J4" s="521" t="str">
        <f>C7</f>
        <v>COMETS</v>
      </c>
      <c r="K4" s="522"/>
      <c r="L4" s="523"/>
      <c r="M4" s="521" t="str">
        <f>C8</f>
        <v>KINGSCORPION</v>
      </c>
      <c r="N4" s="522"/>
      <c r="O4" s="523"/>
      <c r="P4" s="521" t="str">
        <f>C9</f>
        <v>MOSH</v>
      </c>
      <c r="Q4" s="522"/>
      <c r="R4" s="523"/>
      <c r="S4" s="521" t="str">
        <f>C10</f>
        <v>NOMAD</v>
      </c>
      <c r="T4" s="522"/>
      <c r="U4" s="523"/>
      <c r="V4" s="521" t="str">
        <f>C11</f>
        <v>RED CASTLE</v>
      </c>
      <c r="W4" s="522"/>
      <c r="X4" s="523"/>
      <c r="Y4" s="521" t="str">
        <f>C12</f>
        <v>SENIORS</v>
      </c>
      <c r="Z4" s="522"/>
      <c r="AA4" s="523"/>
      <c r="AB4" s="521" t="str">
        <f>C13</f>
        <v>STRANGERS</v>
      </c>
      <c r="AC4" s="522"/>
      <c r="AD4" s="523"/>
      <c r="AE4" s="521" t="str">
        <f>C14</f>
        <v>VIRUS</v>
      </c>
      <c r="AF4" s="522"/>
      <c r="AG4" s="524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258</v>
      </c>
      <c r="D5" s="24"/>
      <c r="E5" s="24"/>
      <c r="F5" s="25"/>
      <c r="G5" s="166">
        <v>10</v>
      </c>
      <c r="H5" s="159" t="s">
        <v>0</v>
      </c>
      <c r="I5" s="168">
        <v>11</v>
      </c>
      <c r="J5" s="166">
        <v>11</v>
      </c>
      <c r="K5" s="159" t="s">
        <v>0</v>
      </c>
      <c r="L5" s="168">
        <v>15</v>
      </c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>
        <v>8</v>
      </c>
      <c r="W5" s="159" t="s">
        <v>0</v>
      </c>
      <c r="X5" s="168">
        <v>13</v>
      </c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9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5</v>
      </c>
      <c r="AK5" s="98">
        <f>F5+I5+L5+O5+R5+U5+X5+AA5+AD5+AG5</f>
        <v>86</v>
      </c>
      <c r="AL5" s="99">
        <f>(AI5/AH5)*100%</f>
        <v>0.44444444444444442</v>
      </c>
      <c r="AM5" s="100">
        <v>7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260</v>
      </c>
      <c r="D6" s="165">
        <f>I5</f>
        <v>11</v>
      </c>
      <c r="E6" s="159" t="s">
        <v>0</v>
      </c>
      <c r="F6" s="169">
        <f>G5</f>
        <v>10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>
        <v>10</v>
      </c>
      <c r="N6" s="159" t="s">
        <v>0</v>
      </c>
      <c r="O6" s="168">
        <v>12</v>
      </c>
      <c r="P6" s="166">
        <v>6</v>
      </c>
      <c r="Q6" s="159" t="s">
        <v>0</v>
      </c>
      <c r="R6" s="168">
        <v>9</v>
      </c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>
        <v>9</v>
      </c>
      <c r="Z6" s="159" t="s">
        <v>0</v>
      </c>
      <c r="AA6" s="162">
        <v>4</v>
      </c>
      <c r="AB6" s="166">
        <v>6</v>
      </c>
      <c r="AC6" s="159" t="s">
        <v>0</v>
      </c>
      <c r="AD6" s="168">
        <v>8</v>
      </c>
      <c r="AE6" s="166">
        <v>1</v>
      </c>
      <c r="AF6" s="159" t="s">
        <v>0</v>
      </c>
      <c r="AG6" s="168">
        <v>13</v>
      </c>
      <c r="AH6" s="1">
        <f>AI6+AJ6</f>
        <v>9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3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52">
        <f>F6+I6+L6+O6+R6+U6+X6+AA6+AD6+AG6</f>
        <v>86</v>
      </c>
      <c r="AL6" s="45">
        <f t="shared" ref="AL6:AL14" si="0">(AI6/AH6)*100%</f>
        <v>0.33333333333333331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252</v>
      </c>
      <c r="D7" s="166">
        <f>L5</f>
        <v>15</v>
      </c>
      <c r="E7" s="159" t="s">
        <v>0</v>
      </c>
      <c r="F7" s="168">
        <f>J5</f>
        <v>11</v>
      </c>
      <c r="G7" s="158">
        <f>L6</f>
        <v>9</v>
      </c>
      <c r="H7" s="159" t="s">
        <v>0</v>
      </c>
      <c r="I7" s="169">
        <f>J6</f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>
        <v>4</v>
      </c>
      <c r="Q7" s="159" t="s">
        <v>0</v>
      </c>
      <c r="R7" s="168">
        <v>6</v>
      </c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>
        <v>11</v>
      </c>
      <c r="AC7" s="159" t="s">
        <v>0</v>
      </c>
      <c r="AD7" s="168">
        <v>8</v>
      </c>
      <c r="AE7" s="166">
        <v>10</v>
      </c>
      <c r="AF7" s="159" t="s">
        <v>0</v>
      </c>
      <c r="AG7" s="168">
        <v>2</v>
      </c>
      <c r="AH7" s="1">
        <f t="shared" ref="AH7:AH13" si="1">AI7+AJ7</f>
        <v>9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8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>F7+I7+L7+O7+R7+U7+X7+AA7+AD7+AG7</f>
        <v>49</v>
      </c>
      <c r="AL7" s="45">
        <f t="shared" si="0"/>
        <v>0.88888888888888884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254</v>
      </c>
      <c r="D8" s="166">
        <f>O5</f>
        <v>7</v>
      </c>
      <c r="E8" s="159" t="s">
        <v>0</v>
      </c>
      <c r="F8" s="168">
        <f>M5</f>
        <v>17</v>
      </c>
      <c r="G8" s="166">
        <f>O6</f>
        <v>12</v>
      </c>
      <c r="H8" s="159" t="s">
        <v>0</v>
      </c>
      <c r="I8" s="168">
        <f>M6</f>
        <v>10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>
        <v>15</v>
      </c>
      <c r="T8" s="159" t="s">
        <v>0</v>
      </c>
      <c r="U8" s="168">
        <v>9</v>
      </c>
      <c r="V8" s="170">
        <v>9</v>
      </c>
      <c r="W8" s="159" t="s">
        <v>0</v>
      </c>
      <c r="X8" s="171">
        <v>10</v>
      </c>
      <c r="Y8" s="166">
        <v>14</v>
      </c>
      <c r="Z8" s="159" t="s">
        <v>0</v>
      </c>
      <c r="AA8" s="168">
        <v>7</v>
      </c>
      <c r="AB8" s="170">
        <v>14</v>
      </c>
      <c r="AC8" s="159" t="s">
        <v>0</v>
      </c>
      <c r="AD8" s="171">
        <v>2</v>
      </c>
      <c r="AE8" s="170">
        <v>11</v>
      </c>
      <c r="AF8" s="159" t="s">
        <v>0</v>
      </c>
      <c r="AG8" s="171">
        <v>6</v>
      </c>
      <c r="AH8" s="1">
        <f t="shared" si="1"/>
        <v>9</v>
      </c>
      <c r="AI8" s="12">
        <f t="shared" si="2"/>
        <v>5</v>
      </c>
      <c r="AJ8" s="50">
        <f t="shared" si="3"/>
        <v>4</v>
      </c>
      <c r="AK8" s="52">
        <f t="shared" ref="AK8:AK9" si="4">F8+I8+L8+O8+R8+U8+X8+AA8+AD8+AG8</f>
        <v>101</v>
      </c>
      <c r="AL8" s="45">
        <f t="shared" si="0"/>
        <v>0.55555555555555558</v>
      </c>
      <c r="AM8" s="34">
        <v>3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253</v>
      </c>
      <c r="D9" s="166">
        <f>R5</f>
        <v>6</v>
      </c>
      <c r="E9" s="159" t="s">
        <v>0</v>
      </c>
      <c r="F9" s="168">
        <f>P5</f>
        <v>10</v>
      </c>
      <c r="G9" s="166">
        <f>R6</f>
        <v>9</v>
      </c>
      <c r="H9" s="159" t="s">
        <v>0</v>
      </c>
      <c r="I9" s="168">
        <f>P6</f>
        <v>6</v>
      </c>
      <c r="J9" s="166">
        <f>R7</f>
        <v>6</v>
      </c>
      <c r="K9" s="159" t="s">
        <v>0</v>
      </c>
      <c r="L9" s="168">
        <f>P7</f>
        <v>4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>
        <v>9</v>
      </c>
      <c r="T9" s="159" t="s">
        <v>0</v>
      </c>
      <c r="U9" s="168">
        <v>1</v>
      </c>
      <c r="V9" s="170">
        <v>9</v>
      </c>
      <c r="W9" s="159" t="s">
        <v>0</v>
      </c>
      <c r="X9" s="171">
        <v>3</v>
      </c>
      <c r="Y9" s="166">
        <v>15</v>
      </c>
      <c r="Z9" s="159" t="s">
        <v>0</v>
      </c>
      <c r="AA9" s="168">
        <v>3</v>
      </c>
      <c r="AB9" s="170">
        <v>11</v>
      </c>
      <c r="AC9" s="159" t="s">
        <v>0</v>
      </c>
      <c r="AD9" s="171">
        <v>4</v>
      </c>
      <c r="AE9" s="166">
        <v>5</v>
      </c>
      <c r="AF9" s="159" t="s">
        <v>0</v>
      </c>
      <c r="AG9" s="168">
        <v>7</v>
      </c>
      <c r="AH9" s="1">
        <f t="shared" si="1"/>
        <v>9</v>
      </c>
      <c r="AI9" s="12">
        <f t="shared" si="2"/>
        <v>7</v>
      </c>
      <c r="AJ9" s="50">
        <f t="shared" si="3"/>
        <v>2</v>
      </c>
      <c r="AK9" s="52">
        <f t="shared" si="4"/>
        <v>41</v>
      </c>
      <c r="AL9" s="45">
        <f t="shared" si="0"/>
        <v>0.77777777777777779</v>
      </c>
      <c r="AM9" s="35">
        <v>2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259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9</v>
      </c>
      <c r="N10" s="159" t="s">
        <v>0</v>
      </c>
      <c r="O10" s="168">
        <f>S8</f>
        <v>15</v>
      </c>
      <c r="P10" s="166">
        <f>U9</f>
        <v>1</v>
      </c>
      <c r="Q10" s="159" t="s">
        <v>0</v>
      </c>
      <c r="R10" s="168">
        <f>S9</f>
        <v>9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>
        <v>13</v>
      </c>
      <c r="AC10" s="159" t="s">
        <v>0</v>
      </c>
      <c r="AD10" s="168">
        <v>3</v>
      </c>
      <c r="AE10" s="166">
        <v>7</v>
      </c>
      <c r="AF10" s="159" t="s">
        <v>0</v>
      </c>
      <c r="AG10" s="168">
        <v>17</v>
      </c>
      <c r="AH10" s="1">
        <f t="shared" si="1"/>
        <v>9</v>
      </c>
      <c r="AI10" s="12">
        <f t="shared" si="2"/>
        <v>4</v>
      </c>
      <c r="AJ10" s="50">
        <f t="shared" si="3"/>
        <v>5</v>
      </c>
      <c r="AK10" s="52">
        <f>F10+I10+L10+O10+R10+U10+X10+AA10+AD10+AG10</f>
        <v>98</v>
      </c>
      <c r="AL10" s="45">
        <f t="shared" si="0"/>
        <v>0.44444444444444442</v>
      </c>
      <c r="AM10" s="33">
        <v>8</v>
      </c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256</v>
      </c>
      <c r="D11" s="165">
        <f>X5</f>
        <v>13</v>
      </c>
      <c r="E11" s="159" t="s">
        <v>0</v>
      </c>
      <c r="F11" s="165">
        <f>V5</f>
        <v>8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3</v>
      </c>
      <c r="Q11" s="159" t="s">
        <v>0</v>
      </c>
      <c r="R11" s="165">
        <f>V9</f>
        <v>9</v>
      </c>
      <c r="S11" s="455">
        <f>X10</f>
        <v>13</v>
      </c>
      <c r="T11" s="456" t="s">
        <v>0</v>
      </c>
      <c r="U11" s="457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>
        <v>5</v>
      </c>
      <c r="AC11" s="159" t="s">
        <v>0</v>
      </c>
      <c r="AD11" s="168">
        <v>15</v>
      </c>
      <c r="AE11" s="476">
        <v>22</v>
      </c>
      <c r="AF11" s="439" t="s">
        <v>0</v>
      </c>
      <c r="AG11" s="438">
        <v>0</v>
      </c>
      <c r="AH11" s="1">
        <f t="shared" si="1"/>
        <v>9</v>
      </c>
      <c r="AI11" s="12">
        <f t="shared" si="2"/>
        <v>5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4</v>
      </c>
      <c r="AK11" s="52">
        <f>F11+I11+L11+O11+R11+U11+X11+AA11+AD11+AG11</f>
        <v>71</v>
      </c>
      <c r="AL11" s="45">
        <f t="shared" si="0"/>
        <v>0.55555555555555558</v>
      </c>
      <c r="AM11" s="33">
        <v>5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261</v>
      </c>
      <c r="D12" s="166">
        <f>AA5</f>
        <v>1</v>
      </c>
      <c r="E12" s="159" t="s">
        <v>0</v>
      </c>
      <c r="F12" s="168">
        <f>Y5</f>
        <v>10</v>
      </c>
      <c r="G12" s="163">
        <f>AA6</f>
        <v>4</v>
      </c>
      <c r="H12" s="161" t="s">
        <v>0</v>
      </c>
      <c r="I12" s="168">
        <f>Y6</f>
        <v>9</v>
      </c>
      <c r="J12" s="166">
        <f>AA7</f>
        <v>0</v>
      </c>
      <c r="K12" s="159" t="s">
        <v>0</v>
      </c>
      <c r="L12" s="168">
        <f>Y7</f>
        <v>12</v>
      </c>
      <c r="M12" s="166">
        <f>AA8</f>
        <v>7</v>
      </c>
      <c r="N12" s="159" t="s">
        <v>0</v>
      </c>
      <c r="O12" s="168">
        <f>Y8</f>
        <v>14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f>AA11</f>
        <v>4</v>
      </c>
      <c r="W12" s="159" t="s">
        <v>0</v>
      </c>
      <c r="X12" s="168">
        <f>Y11</f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>
        <v>2</v>
      </c>
      <c r="AF12" s="159" t="s">
        <v>0</v>
      </c>
      <c r="AG12" s="168">
        <v>11</v>
      </c>
      <c r="AH12" s="1">
        <f t="shared" si="1"/>
        <v>9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9</v>
      </c>
      <c r="AK12" s="52">
        <f>F12+I12+L12+O12+R12+U12+X12+AA12+AD12+AG12</f>
        <v>123</v>
      </c>
      <c r="AL12" s="45">
        <f t="shared" si="0"/>
        <v>0</v>
      </c>
      <c r="AM12" s="33">
        <v>10</v>
      </c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255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8</v>
      </c>
      <c r="K13" s="159" t="s">
        <v>0</v>
      </c>
      <c r="L13" s="168">
        <f>AB7</f>
        <v>11</v>
      </c>
      <c r="M13" s="158">
        <f>AD8</f>
        <v>2</v>
      </c>
      <c r="N13" s="159" t="s">
        <v>0</v>
      </c>
      <c r="O13" s="165">
        <f>AB8</f>
        <v>14</v>
      </c>
      <c r="P13" s="158">
        <f>AD9</f>
        <v>4</v>
      </c>
      <c r="Q13" s="159" t="s">
        <v>0</v>
      </c>
      <c r="R13" s="165">
        <f>AB9</f>
        <v>11</v>
      </c>
      <c r="S13" s="166">
        <f>AD10</f>
        <v>3</v>
      </c>
      <c r="T13" s="167" t="s">
        <v>0</v>
      </c>
      <c r="U13" s="168">
        <f>AB10</f>
        <v>13</v>
      </c>
      <c r="V13" s="166">
        <f>AD11</f>
        <v>15</v>
      </c>
      <c r="W13" s="159" t="s">
        <v>0</v>
      </c>
      <c r="X13" s="168">
        <f>AB11</f>
        <v>5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9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5</v>
      </c>
      <c r="AJ13" s="50">
        <f t="shared" si="3"/>
        <v>4</v>
      </c>
      <c r="AK13" s="52">
        <f>F13+I13+L13+O13+R13+U13+X13+AA13+AD13+AG13</f>
        <v>79</v>
      </c>
      <c r="AL13" s="45">
        <f t="shared" si="0"/>
        <v>0.55555555555555558</v>
      </c>
      <c r="AM13" s="34">
        <v>4</v>
      </c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257</v>
      </c>
      <c r="D14" s="291">
        <f>AG5</f>
        <v>4</v>
      </c>
      <c r="E14" s="173" t="s">
        <v>0</v>
      </c>
      <c r="F14" s="172">
        <f>AE5</f>
        <v>7</v>
      </c>
      <c r="G14" s="201">
        <f>AG6</f>
        <v>13</v>
      </c>
      <c r="H14" s="173" t="s">
        <v>0</v>
      </c>
      <c r="I14" s="202">
        <f>AE6</f>
        <v>1</v>
      </c>
      <c r="J14" s="201">
        <f>AG7</f>
        <v>2</v>
      </c>
      <c r="K14" s="173" t="s">
        <v>0</v>
      </c>
      <c r="L14" s="202">
        <f>AE7</f>
        <v>10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17</v>
      </c>
      <c r="T14" s="173" t="s">
        <v>0</v>
      </c>
      <c r="U14" s="202">
        <f>AE10</f>
        <v>7</v>
      </c>
      <c r="V14" s="482">
        <f>AG11</f>
        <v>0</v>
      </c>
      <c r="W14" s="474" t="s">
        <v>0</v>
      </c>
      <c r="X14" s="475">
        <f>AE11</f>
        <v>22</v>
      </c>
      <c r="Y14" s="201">
        <f>AG12</f>
        <v>11</v>
      </c>
      <c r="Z14" s="173" t="s">
        <v>0</v>
      </c>
      <c r="AA14" s="202">
        <f>AE12</f>
        <v>2</v>
      </c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9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4</v>
      </c>
      <c r="AJ14" s="31">
        <f t="shared" si="3"/>
        <v>5</v>
      </c>
      <c r="AK14" s="54">
        <f>F14+I14+L14+O14+R14+U14+X14+AA14+AD14+AG14</f>
        <v>73</v>
      </c>
      <c r="AL14" s="55">
        <f t="shared" si="0"/>
        <v>0.44444444444444442</v>
      </c>
      <c r="AM14" s="36">
        <v>6</v>
      </c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45</v>
      </c>
      <c r="AI15" s="95">
        <f>AI5+AI6+AI7+AI8+AI9+AI10+AI11+AI12+AI13+AI14</f>
        <v>45</v>
      </c>
      <c r="AJ15" s="95">
        <f>AJ5+AJ6+AJ7+AJ8+AJ9+AJ10+AJ11+AJ12+AJ13+AJ14</f>
        <v>45</v>
      </c>
      <c r="AN15" s="8"/>
      <c r="AO15" s="8"/>
      <c r="AP15" s="8"/>
      <c r="AQ15" s="2"/>
      <c r="AR15" s="2"/>
      <c r="AS15" s="2"/>
    </row>
    <row r="17" spans="2:45" x14ac:dyDescent="0.3">
      <c r="B17" s="525" t="s">
        <v>7</v>
      </c>
      <c r="C17" s="526"/>
      <c r="E17" s="2" t="s">
        <v>11</v>
      </c>
    </row>
    <row r="18" spans="2:45" x14ac:dyDescent="0.3">
      <c r="B18" s="528" t="s">
        <v>15</v>
      </c>
      <c r="C18" s="529"/>
      <c r="E18" s="2" t="s">
        <v>16</v>
      </c>
    </row>
    <row r="19" spans="2:45" x14ac:dyDescent="0.3">
      <c r="B19" s="530" t="s">
        <v>14</v>
      </c>
      <c r="C19" s="531"/>
      <c r="E19" s="2" t="s">
        <v>12</v>
      </c>
    </row>
    <row r="20" spans="2:45" x14ac:dyDescent="0.3">
      <c r="B20" s="532" t="s">
        <v>8</v>
      </c>
      <c r="C20" s="533"/>
      <c r="E20" s="2" t="s">
        <v>13</v>
      </c>
    </row>
    <row r="21" spans="2:45" x14ac:dyDescent="0.3">
      <c r="B21" s="508" t="s">
        <v>9</v>
      </c>
      <c r="C21" s="509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2"/>
  <sheetViews>
    <sheetView topLeftCell="B12" zoomScaleNormal="100" workbookViewId="0">
      <selection activeCell="Y25" sqref="Y25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40" customFormat="1" ht="21" x14ac:dyDescent="0.3">
      <c r="B1" s="561" t="s">
        <v>198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339"/>
      <c r="N1" s="339"/>
      <c r="O1" s="339"/>
      <c r="P1" s="339"/>
      <c r="Q1" s="339"/>
      <c r="R1" s="339"/>
      <c r="S1" s="339"/>
      <c r="T1" s="339"/>
      <c r="U1" s="339"/>
    </row>
    <row r="2" spans="2:30" s="340" customFormat="1" ht="21" x14ac:dyDescent="0.3">
      <c r="B2" s="561" t="s">
        <v>220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339"/>
      <c r="N2" s="339"/>
      <c r="O2" s="339"/>
      <c r="P2" s="339"/>
      <c r="Q2" s="339"/>
      <c r="R2" s="339"/>
      <c r="S2" s="339"/>
      <c r="T2" s="339"/>
      <c r="U2" s="339"/>
    </row>
    <row r="3" spans="2:30" s="342" customFormat="1" ht="22.2" x14ac:dyDescent="0.3">
      <c r="B3" s="562" t="s">
        <v>215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341"/>
      <c r="N3" s="341"/>
      <c r="O3" s="341"/>
      <c r="P3" s="341"/>
      <c r="Q3" s="341"/>
      <c r="R3" s="341"/>
      <c r="S3" s="341"/>
      <c r="T3" s="341"/>
      <c r="U3" s="341"/>
    </row>
    <row r="5" spans="2:30" ht="16.2" thickBot="1" x14ac:dyDescent="0.35">
      <c r="D5" s="343" t="s">
        <v>216</v>
      </c>
    </row>
    <row r="6" spans="2:30" ht="48" customHeight="1" thickBot="1" x14ac:dyDescent="0.35">
      <c r="B6" s="558" t="s">
        <v>124</v>
      </c>
      <c r="C6" s="559"/>
      <c r="D6" s="560" t="str">
        <f>C7</f>
        <v>AJI AMARILLO</v>
      </c>
      <c r="E6" s="537"/>
      <c r="F6" s="538"/>
      <c r="G6" s="536" t="str">
        <f>C8</f>
        <v>AJI ROJO</v>
      </c>
      <c r="H6" s="537"/>
      <c r="I6" s="538"/>
      <c r="J6" s="536" t="str">
        <f>C9</f>
        <v>KAMBRIDGE</v>
      </c>
      <c r="K6" s="537"/>
      <c r="L6" s="538"/>
      <c r="M6" s="536" t="str">
        <f>C10</f>
        <v>RCLEE</v>
      </c>
      <c r="N6" s="537"/>
      <c r="O6" s="538"/>
      <c r="P6" s="536" t="str">
        <f>C11</f>
        <v>SPHINX ELITE</v>
      </c>
      <c r="Q6" s="537"/>
      <c r="R6" s="538"/>
      <c r="S6" s="536" t="str">
        <f>C12</f>
        <v>SPHINX NOVA</v>
      </c>
      <c r="T6" s="537"/>
      <c r="U6" s="538"/>
      <c r="V6" s="536" t="str">
        <f>C13</f>
        <v>ZERO</v>
      </c>
      <c r="W6" s="537"/>
      <c r="X6" s="538"/>
      <c r="Y6" s="394" t="s">
        <v>6</v>
      </c>
      <c r="Z6" s="395" t="s">
        <v>5</v>
      </c>
      <c r="AA6" s="345" t="s">
        <v>3</v>
      </c>
      <c r="AB6" s="346" t="s">
        <v>1</v>
      </c>
      <c r="AC6" s="344" t="s">
        <v>4</v>
      </c>
      <c r="AD6" s="347" t="s">
        <v>2</v>
      </c>
    </row>
    <row r="7" spans="2:30" ht="21.75" customHeight="1" thickTop="1" x14ac:dyDescent="0.3">
      <c r="B7" s="348">
        <v>1</v>
      </c>
      <c r="C7" s="349" t="s">
        <v>234</v>
      </c>
      <c r="D7" s="350"/>
      <c r="E7" s="351"/>
      <c r="F7" s="352"/>
      <c r="G7" s="353">
        <v>5</v>
      </c>
      <c r="H7" s="358" t="s">
        <v>0</v>
      </c>
      <c r="I7" s="355">
        <v>15</v>
      </c>
      <c r="J7" s="353">
        <v>18</v>
      </c>
      <c r="K7" s="358" t="s">
        <v>0</v>
      </c>
      <c r="L7" s="355">
        <v>7</v>
      </c>
      <c r="M7" s="353">
        <v>20</v>
      </c>
      <c r="N7" s="358" t="s">
        <v>0</v>
      </c>
      <c r="O7" s="355">
        <v>9</v>
      </c>
      <c r="P7" s="353">
        <v>20</v>
      </c>
      <c r="Q7" s="358" t="s">
        <v>0</v>
      </c>
      <c r="R7" s="355">
        <v>19</v>
      </c>
      <c r="S7" s="353">
        <v>3</v>
      </c>
      <c r="T7" s="358" t="s">
        <v>0</v>
      </c>
      <c r="U7" s="355">
        <v>11</v>
      </c>
      <c r="V7" s="353">
        <v>2</v>
      </c>
      <c r="W7" s="358" t="s">
        <v>0</v>
      </c>
      <c r="X7" s="355">
        <v>15</v>
      </c>
      <c r="Y7" s="396">
        <f>Z7+AA7</f>
        <v>6</v>
      </c>
      <c r="Z7" s="397">
        <f>IF(D7&gt;F7,1,0)+IF(G7&gt;I7,1,0)+IF(J7&gt;L7,1,0)+IF(M7&gt;O7,1,0)+IF(P7&gt;R7,1,0)+IF(S7&gt;U7,1,0)+IF(V7&gt;X7,1,0)</f>
        <v>3</v>
      </c>
      <c r="AA7" s="359">
        <f>IF(D7&lt;F7,1,0)+IF(G7&lt;I7,1,0)+IF(J7&lt;L7,1,0)+IF(M7&lt;O7,1,0)+IF(P7&lt;R7,1,0)+IF(S7&lt;U7,1,0)+IF(V7&lt;X7,1,0)</f>
        <v>3</v>
      </c>
      <c r="AB7" s="360">
        <f>F7+I7+L7+O7+R7+U7+X7</f>
        <v>76</v>
      </c>
      <c r="AC7" s="361">
        <f>(Z7/Y7)*100%</f>
        <v>0.5</v>
      </c>
      <c r="AD7" s="362">
        <v>5</v>
      </c>
    </row>
    <row r="8" spans="2:30" ht="21.75" customHeight="1" x14ac:dyDescent="0.3">
      <c r="B8" s="363">
        <v>2</v>
      </c>
      <c r="C8" s="364" t="s">
        <v>222</v>
      </c>
      <c r="D8" s="365">
        <f>I7</f>
        <v>15</v>
      </c>
      <c r="E8" s="358" t="s">
        <v>130</v>
      </c>
      <c r="F8" s="366">
        <f>G7</f>
        <v>5</v>
      </c>
      <c r="G8" s="367"/>
      <c r="H8" s="351"/>
      <c r="I8" s="352"/>
      <c r="J8" s="353">
        <v>22</v>
      </c>
      <c r="K8" s="358" t="s">
        <v>0</v>
      </c>
      <c r="L8" s="355">
        <v>1</v>
      </c>
      <c r="M8" s="353">
        <v>12</v>
      </c>
      <c r="N8" s="358" t="s">
        <v>0</v>
      </c>
      <c r="O8" s="355">
        <v>2</v>
      </c>
      <c r="P8" s="353">
        <v>18</v>
      </c>
      <c r="Q8" s="358" t="s">
        <v>0</v>
      </c>
      <c r="R8" s="355">
        <v>4</v>
      </c>
      <c r="S8" s="441">
        <v>4</v>
      </c>
      <c r="T8" s="442" t="s">
        <v>0</v>
      </c>
      <c r="U8" s="443">
        <v>3</v>
      </c>
      <c r="V8" s="441">
        <v>10</v>
      </c>
      <c r="W8" s="358" t="s">
        <v>0</v>
      </c>
      <c r="X8" s="355">
        <v>11</v>
      </c>
      <c r="Y8" s="398">
        <f t="shared" ref="Y8:Y13" si="0">Z8+AA8</f>
        <v>6</v>
      </c>
      <c r="Z8" s="397">
        <f t="shared" ref="Z8:Z13" si="1">IF(D8&gt;F8,1,0)+IF(G8&gt;I8,1,0)+IF(J8&gt;L8,1,0)+IF(M8&gt;O8,1,0)+IF(P8&gt;R8,1,0)+IF(S8&gt;U8,1,0)+IF(V8&gt;X8,1,0)</f>
        <v>5</v>
      </c>
      <c r="AA8" s="359">
        <f t="shared" ref="AA8:AA13" si="2">IF(D8&lt;F8,1,0)+IF(G8&lt;I8,1,0)+IF(J8&lt;L8,1,0)+IF(M8&lt;O8,1,0)+IF(P8&lt;R8,1,0)+IF(S8&lt;U8,1,0)+IF(V8&lt;X8,1,0)</f>
        <v>1</v>
      </c>
      <c r="AB8" s="360">
        <f t="shared" ref="AB8:AB13" si="3">F8+I8+L8+O8+R8+U8+X8</f>
        <v>26</v>
      </c>
      <c r="AC8" s="361">
        <f>(Z8/Y8)*100%</f>
        <v>0.83333333333333337</v>
      </c>
      <c r="AD8" s="362">
        <v>1</v>
      </c>
    </row>
    <row r="9" spans="2:30" ht="21.75" customHeight="1" x14ac:dyDescent="0.3">
      <c r="B9" s="348">
        <v>3</v>
      </c>
      <c r="C9" s="368" t="s">
        <v>223</v>
      </c>
      <c r="D9" s="369">
        <f>L7</f>
        <v>7</v>
      </c>
      <c r="E9" s="358" t="s">
        <v>130</v>
      </c>
      <c r="F9" s="366">
        <f>J7</f>
        <v>18</v>
      </c>
      <c r="G9" s="375">
        <f>L8</f>
        <v>1</v>
      </c>
      <c r="H9" s="358" t="s">
        <v>217</v>
      </c>
      <c r="I9" s="366">
        <f>J8</f>
        <v>22</v>
      </c>
      <c r="J9" s="372"/>
      <c r="K9" s="373"/>
      <c r="L9" s="374"/>
      <c r="M9" s="353">
        <v>15</v>
      </c>
      <c r="N9" s="358" t="s">
        <v>0</v>
      </c>
      <c r="O9" s="355">
        <v>3</v>
      </c>
      <c r="P9" s="353">
        <v>14</v>
      </c>
      <c r="Q9" s="358" t="s">
        <v>0</v>
      </c>
      <c r="R9" s="355">
        <v>9</v>
      </c>
      <c r="S9" s="441">
        <v>15</v>
      </c>
      <c r="T9" s="442" t="s">
        <v>0</v>
      </c>
      <c r="U9" s="443">
        <v>11</v>
      </c>
      <c r="V9" s="441">
        <v>14</v>
      </c>
      <c r="W9" s="358" t="s">
        <v>0</v>
      </c>
      <c r="X9" s="355">
        <v>13</v>
      </c>
      <c r="Y9" s="396">
        <f t="shared" si="0"/>
        <v>6</v>
      </c>
      <c r="Z9" s="397">
        <f t="shared" si="1"/>
        <v>4</v>
      </c>
      <c r="AA9" s="359">
        <f t="shared" si="2"/>
        <v>2</v>
      </c>
      <c r="AB9" s="360">
        <f t="shared" si="3"/>
        <v>76</v>
      </c>
      <c r="AC9" s="361">
        <f>(Z9/Y9)*100%</f>
        <v>0.66666666666666663</v>
      </c>
      <c r="AD9" s="362">
        <v>2</v>
      </c>
    </row>
    <row r="10" spans="2:30" ht="21.75" customHeight="1" x14ac:dyDescent="0.3">
      <c r="B10" s="363">
        <v>4</v>
      </c>
      <c r="C10" s="368" t="s">
        <v>236</v>
      </c>
      <c r="D10" s="369">
        <f>O7</f>
        <v>9</v>
      </c>
      <c r="E10" s="358" t="s">
        <v>217</v>
      </c>
      <c r="F10" s="366">
        <f>M7</f>
        <v>20</v>
      </c>
      <c r="G10" s="375">
        <f>O8</f>
        <v>2</v>
      </c>
      <c r="H10" s="358" t="s">
        <v>217</v>
      </c>
      <c r="I10" s="366">
        <f>M8</f>
        <v>12</v>
      </c>
      <c r="J10" s="375">
        <f>O9</f>
        <v>3</v>
      </c>
      <c r="K10" s="358" t="s">
        <v>217</v>
      </c>
      <c r="L10" s="376">
        <f>M9</f>
        <v>15</v>
      </c>
      <c r="M10" s="367"/>
      <c r="N10" s="351"/>
      <c r="O10" s="352"/>
      <c r="P10" s="451">
        <v>0</v>
      </c>
      <c r="Q10" s="452" t="s">
        <v>0</v>
      </c>
      <c r="R10" s="453">
        <v>22</v>
      </c>
      <c r="S10" s="441">
        <v>3</v>
      </c>
      <c r="T10" s="442" t="s">
        <v>0</v>
      </c>
      <c r="U10" s="443">
        <v>7</v>
      </c>
      <c r="V10" s="441">
        <v>0</v>
      </c>
      <c r="W10" s="358" t="s">
        <v>0</v>
      </c>
      <c r="X10" s="355">
        <v>6</v>
      </c>
      <c r="Y10" s="410">
        <f t="shared" si="0"/>
        <v>6</v>
      </c>
      <c r="Z10" s="411">
        <f t="shared" si="1"/>
        <v>0</v>
      </c>
      <c r="AA10" s="412">
        <f t="shared" si="2"/>
        <v>6</v>
      </c>
      <c r="AB10" s="413">
        <f t="shared" si="3"/>
        <v>82</v>
      </c>
      <c r="AC10" s="414">
        <f t="shared" ref="AC10:AC13" si="4">(Z10/Y10)*100%</f>
        <v>0</v>
      </c>
      <c r="AD10" s="379">
        <v>7</v>
      </c>
    </row>
    <row r="11" spans="2:30" ht="21.75" customHeight="1" x14ac:dyDescent="0.3">
      <c r="B11" s="348">
        <v>5</v>
      </c>
      <c r="C11" s="380" t="s">
        <v>235</v>
      </c>
      <c r="D11" s="381">
        <f>R7</f>
        <v>19</v>
      </c>
      <c r="E11" s="354" t="s">
        <v>130</v>
      </c>
      <c r="F11" s="366">
        <f>P7</f>
        <v>20</v>
      </c>
      <c r="G11" s="375">
        <f>R8</f>
        <v>4</v>
      </c>
      <c r="H11" s="354" t="s">
        <v>217</v>
      </c>
      <c r="I11" s="366">
        <f>P8</f>
        <v>18</v>
      </c>
      <c r="J11" s="375">
        <f>R9</f>
        <v>9</v>
      </c>
      <c r="K11" s="354" t="s">
        <v>0</v>
      </c>
      <c r="L11" s="384">
        <f>P9</f>
        <v>14</v>
      </c>
      <c r="M11" s="375">
        <f>R10</f>
        <v>22</v>
      </c>
      <c r="N11" s="354" t="s">
        <v>0</v>
      </c>
      <c r="O11" s="384">
        <f>P10</f>
        <v>0</v>
      </c>
      <c r="P11" s="367"/>
      <c r="Q11" s="351"/>
      <c r="R11" s="352"/>
      <c r="S11" s="444">
        <v>5</v>
      </c>
      <c r="T11" s="445" t="s">
        <v>0</v>
      </c>
      <c r="U11" s="446">
        <v>12</v>
      </c>
      <c r="V11" s="444">
        <v>12</v>
      </c>
      <c r="W11" s="354" t="s">
        <v>0</v>
      </c>
      <c r="X11" s="357">
        <v>10</v>
      </c>
      <c r="Y11" s="396">
        <f t="shared" si="0"/>
        <v>6</v>
      </c>
      <c r="Z11" s="397">
        <f t="shared" si="1"/>
        <v>2</v>
      </c>
      <c r="AA11" s="359">
        <f t="shared" si="2"/>
        <v>4</v>
      </c>
      <c r="AB11" s="360">
        <f t="shared" si="3"/>
        <v>74</v>
      </c>
      <c r="AC11" s="361">
        <f t="shared" si="4"/>
        <v>0.33333333333333331</v>
      </c>
      <c r="AD11" s="362">
        <v>6</v>
      </c>
    </row>
    <row r="12" spans="2:30" ht="21.75" customHeight="1" x14ac:dyDescent="0.3">
      <c r="B12" s="363">
        <v>6</v>
      </c>
      <c r="C12" s="368" t="s">
        <v>228</v>
      </c>
      <c r="D12" s="369">
        <f>U7</f>
        <v>11</v>
      </c>
      <c r="E12" s="358" t="s">
        <v>217</v>
      </c>
      <c r="F12" s="366">
        <f>S7</f>
        <v>3</v>
      </c>
      <c r="G12" s="375">
        <f>U8</f>
        <v>3</v>
      </c>
      <c r="H12" s="358" t="s">
        <v>217</v>
      </c>
      <c r="I12" s="366">
        <f>S8</f>
        <v>4</v>
      </c>
      <c r="J12" s="375">
        <f>U9</f>
        <v>11</v>
      </c>
      <c r="K12" s="358" t="s">
        <v>217</v>
      </c>
      <c r="L12" s="384">
        <f>S9</f>
        <v>15</v>
      </c>
      <c r="M12" s="375">
        <f>U10</f>
        <v>7</v>
      </c>
      <c r="N12" s="354" t="s">
        <v>0</v>
      </c>
      <c r="O12" s="384">
        <f>S10</f>
        <v>3</v>
      </c>
      <c r="P12" s="375">
        <f>U11</f>
        <v>12</v>
      </c>
      <c r="Q12" s="354" t="s">
        <v>0</v>
      </c>
      <c r="R12" s="384">
        <f>S11</f>
        <v>5</v>
      </c>
      <c r="S12" s="447"/>
      <c r="T12" s="448"/>
      <c r="U12" s="449"/>
      <c r="V12" s="441">
        <v>12</v>
      </c>
      <c r="W12" s="358" t="s">
        <v>0</v>
      </c>
      <c r="X12" s="355">
        <v>5</v>
      </c>
      <c r="Y12" s="399">
        <f t="shared" si="0"/>
        <v>6</v>
      </c>
      <c r="Z12" s="397">
        <f t="shared" si="1"/>
        <v>4</v>
      </c>
      <c r="AA12" s="359">
        <f t="shared" si="2"/>
        <v>2</v>
      </c>
      <c r="AB12" s="377">
        <f t="shared" si="3"/>
        <v>35</v>
      </c>
      <c r="AC12" s="378">
        <f t="shared" si="4"/>
        <v>0.66666666666666663</v>
      </c>
      <c r="AD12" s="379">
        <v>3</v>
      </c>
    </row>
    <row r="13" spans="2:30" ht="21.75" customHeight="1" thickBot="1" x14ac:dyDescent="0.35">
      <c r="B13" s="385">
        <v>7</v>
      </c>
      <c r="C13" s="386" t="s">
        <v>229</v>
      </c>
      <c r="D13" s="387">
        <f>X7</f>
        <v>15</v>
      </c>
      <c r="E13" s="388" t="s">
        <v>130</v>
      </c>
      <c r="F13" s="403">
        <f>V7</f>
        <v>2</v>
      </c>
      <c r="G13" s="404">
        <f>X8</f>
        <v>11</v>
      </c>
      <c r="H13" s="388" t="s">
        <v>217</v>
      </c>
      <c r="I13" s="433">
        <f>V8</f>
        <v>10</v>
      </c>
      <c r="J13" s="404">
        <f>X9</f>
        <v>13</v>
      </c>
      <c r="K13" s="388" t="s">
        <v>0</v>
      </c>
      <c r="L13" s="405">
        <f>V9</f>
        <v>14</v>
      </c>
      <c r="M13" s="404">
        <f>X10</f>
        <v>6</v>
      </c>
      <c r="N13" s="388" t="s">
        <v>0</v>
      </c>
      <c r="O13" s="450"/>
      <c r="P13" s="404">
        <f>X11</f>
        <v>10</v>
      </c>
      <c r="Q13" s="388" t="s">
        <v>0</v>
      </c>
      <c r="R13" s="406">
        <f>V11</f>
        <v>12</v>
      </c>
      <c r="S13" s="404">
        <f>X12</f>
        <v>5</v>
      </c>
      <c r="T13" s="388" t="s">
        <v>0</v>
      </c>
      <c r="U13" s="406">
        <f>V12</f>
        <v>12</v>
      </c>
      <c r="V13" s="415"/>
      <c r="W13" s="416"/>
      <c r="X13" s="417"/>
      <c r="Y13" s="407">
        <f t="shared" si="0"/>
        <v>6</v>
      </c>
      <c r="Z13" s="418">
        <f t="shared" si="1"/>
        <v>3</v>
      </c>
      <c r="AA13" s="419">
        <f t="shared" si="2"/>
        <v>3</v>
      </c>
      <c r="AB13" s="389">
        <f t="shared" si="3"/>
        <v>50</v>
      </c>
      <c r="AC13" s="390">
        <f t="shared" si="4"/>
        <v>0.5</v>
      </c>
      <c r="AD13" s="391">
        <v>4</v>
      </c>
    </row>
    <row r="14" spans="2:30" x14ac:dyDescent="0.3">
      <c r="C14" s="392"/>
      <c r="Y14" s="393">
        <f>SUM(Y7:Y13)/2</f>
        <v>21</v>
      </c>
      <c r="Z14" s="393">
        <f>Z7+Z8+Z9+Z10+Z11+Z12+Z13</f>
        <v>21</v>
      </c>
      <c r="AA14" s="393">
        <f>AA7+AA8+AA9+AA10+AA11+AA12+AA13</f>
        <v>21</v>
      </c>
    </row>
    <row r="15" spans="2:30" x14ac:dyDescent="0.3">
      <c r="C15" s="392"/>
      <c r="Y15" s="393"/>
      <c r="Z15" s="393"/>
      <c r="AA15" s="393"/>
    </row>
    <row r="16" spans="2:30" ht="15.6" thickBot="1" x14ac:dyDescent="0.35"/>
    <row r="17" spans="2:29" ht="48" customHeight="1" thickBot="1" x14ac:dyDescent="0.35">
      <c r="B17" s="558" t="s">
        <v>125</v>
      </c>
      <c r="C17" s="559"/>
      <c r="D17" s="565" t="str">
        <f>C18</f>
        <v>CSWBC-SOX</v>
      </c>
      <c r="E17" s="566"/>
      <c r="F17" s="567"/>
      <c r="G17" s="536" t="str">
        <f>C19</f>
        <v>HYSAN YOSHI</v>
      </c>
      <c r="H17" s="537"/>
      <c r="I17" s="538"/>
      <c r="J17" s="536" t="str">
        <f>C20</f>
        <v>JP</v>
      </c>
      <c r="K17" s="537"/>
      <c r="L17" s="538"/>
      <c r="M17" s="536" t="str">
        <f>C21</f>
        <v>KOOKABURRA</v>
      </c>
      <c r="N17" s="537"/>
      <c r="O17" s="538"/>
      <c r="P17" s="536" t="str">
        <f>C22</f>
        <v>SCAA-KOALA</v>
      </c>
      <c r="Q17" s="537"/>
      <c r="R17" s="538"/>
      <c r="S17" s="536" t="str">
        <f>C23</f>
        <v>SUPER MARIO</v>
      </c>
      <c r="T17" s="537"/>
      <c r="U17" s="538"/>
      <c r="V17" s="544" t="s">
        <v>6</v>
      </c>
      <c r="W17" s="545"/>
      <c r="X17" s="546" t="s">
        <v>5</v>
      </c>
      <c r="Y17" s="547"/>
      <c r="Z17" s="345" t="s">
        <v>3</v>
      </c>
      <c r="AA17" s="346" t="s">
        <v>1</v>
      </c>
      <c r="AB17" s="344" t="s">
        <v>4</v>
      </c>
      <c r="AC17" s="347" t="s">
        <v>2</v>
      </c>
    </row>
    <row r="18" spans="2:29" ht="21.75" customHeight="1" thickTop="1" x14ac:dyDescent="0.3">
      <c r="B18" s="348">
        <v>1</v>
      </c>
      <c r="C18" s="242" t="s">
        <v>230</v>
      </c>
      <c r="D18" s="350"/>
      <c r="E18" s="351"/>
      <c r="F18" s="352"/>
      <c r="G18" s="353">
        <v>9</v>
      </c>
      <c r="H18" s="354" t="s">
        <v>0</v>
      </c>
      <c r="I18" s="355">
        <v>5</v>
      </c>
      <c r="J18" s="356">
        <v>18</v>
      </c>
      <c r="K18" s="354" t="s">
        <v>0</v>
      </c>
      <c r="L18" s="357">
        <v>6</v>
      </c>
      <c r="M18" s="461">
        <v>0</v>
      </c>
      <c r="N18" s="462" t="s">
        <v>217</v>
      </c>
      <c r="O18" s="483">
        <v>22</v>
      </c>
      <c r="P18" s="353">
        <v>4</v>
      </c>
      <c r="Q18" s="358" t="s">
        <v>217</v>
      </c>
      <c r="R18" s="355">
        <v>0</v>
      </c>
      <c r="S18" s="353">
        <v>14</v>
      </c>
      <c r="T18" s="358" t="s">
        <v>217</v>
      </c>
      <c r="U18" s="355">
        <v>4</v>
      </c>
      <c r="V18" s="548">
        <f>X18+Z18</f>
        <v>5</v>
      </c>
      <c r="W18" s="549"/>
      <c r="X18" s="550">
        <f>IF(D18&gt;F18,1,0)+IF(G18&gt;I18,1,0)+IF(J18&gt;L18,1,0)+IF(M18&gt;O18,1,0)+IF(P18&gt;R18,1,0)+IF(S18&gt;U18,1,0)</f>
        <v>4</v>
      </c>
      <c r="Y18" s="551"/>
      <c r="Z18" s="359">
        <f>IF(D18&lt;F18,1,0)+IF(G18&lt;I18,1,0)+IF(J18&lt;L18,1,0)+IF(M18&lt;O18,1,0)+IF(P18&lt;R18,1,0)+IF(S18&lt;U18,1,0)</f>
        <v>1</v>
      </c>
      <c r="AA18" s="360">
        <f>F18+I18+L18+O18+R18+U18</f>
        <v>37</v>
      </c>
      <c r="AB18" s="361">
        <f>(X18/V18)*100%</f>
        <v>0.8</v>
      </c>
      <c r="AC18" s="362">
        <v>3</v>
      </c>
    </row>
    <row r="19" spans="2:29" ht="21.75" customHeight="1" x14ac:dyDescent="0.3">
      <c r="B19" s="363">
        <v>2</v>
      </c>
      <c r="C19" s="247" t="s">
        <v>231</v>
      </c>
      <c r="D19" s="369">
        <f>I18</f>
        <v>5</v>
      </c>
      <c r="E19" s="358" t="s">
        <v>217</v>
      </c>
      <c r="F19" s="355">
        <f>G18</f>
        <v>9</v>
      </c>
      <c r="G19" s="367"/>
      <c r="H19" s="351"/>
      <c r="I19" s="352"/>
      <c r="J19" s="356">
        <v>21</v>
      </c>
      <c r="K19" s="354" t="s">
        <v>217</v>
      </c>
      <c r="L19" s="357">
        <v>1</v>
      </c>
      <c r="M19" s="353">
        <v>5</v>
      </c>
      <c r="N19" s="358" t="s">
        <v>0</v>
      </c>
      <c r="O19" s="355">
        <v>21</v>
      </c>
      <c r="P19" s="353">
        <v>0</v>
      </c>
      <c r="Q19" s="358" t="s">
        <v>0</v>
      </c>
      <c r="R19" s="355">
        <v>14</v>
      </c>
      <c r="S19" s="353">
        <v>11</v>
      </c>
      <c r="T19" s="358" t="s">
        <v>0</v>
      </c>
      <c r="U19" s="355">
        <v>3</v>
      </c>
      <c r="V19" s="552">
        <f t="shared" ref="V19:V23" si="5">X19+Z19</f>
        <v>5</v>
      </c>
      <c r="W19" s="553"/>
      <c r="X19" s="534">
        <f t="shared" ref="X19:X23" si="6">IF(D19&gt;F19,1,0)+IF(G19&gt;I19,1,0)+IF(J19&gt;L19,1,0)+IF(M19&gt;O19,1,0)+IF(P19&gt;R19,1,0)+IF(S19&gt;U19,1,0)</f>
        <v>2</v>
      </c>
      <c r="Y19" s="535"/>
      <c r="Z19" s="359">
        <f t="shared" ref="Z19:Z23" si="7">IF(D19&lt;F19,1,0)+IF(G19&lt;I19,1,0)+IF(J19&lt;L19,1,0)+IF(M19&lt;O19,1,0)+IF(P19&lt;R19,1,0)+IF(S19&lt;U19,1,0)</f>
        <v>3</v>
      </c>
      <c r="AA19" s="360">
        <f t="shared" ref="AA19:AA23" si="8">F19+I19+L19+O19+R19+U19</f>
        <v>48</v>
      </c>
      <c r="AB19" s="361">
        <f t="shared" ref="AB19" si="9">(X19/V19)*100%</f>
        <v>0.4</v>
      </c>
      <c r="AC19" s="362">
        <v>4</v>
      </c>
    </row>
    <row r="20" spans="2:29" ht="21.75" customHeight="1" x14ac:dyDescent="0.3">
      <c r="B20" s="363">
        <v>3</v>
      </c>
      <c r="C20" s="247" t="s">
        <v>54</v>
      </c>
      <c r="D20" s="369">
        <f>L18</f>
        <v>6</v>
      </c>
      <c r="E20" s="358" t="s">
        <v>217</v>
      </c>
      <c r="F20" s="355">
        <f>J18</f>
        <v>18</v>
      </c>
      <c r="G20" s="463">
        <f>L19</f>
        <v>1</v>
      </c>
      <c r="H20" s="358" t="s">
        <v>0</v>
      </c>
      <c r="I20" s="464">
        <f>J19</f>
        <v>21</v>
      </c>
      <c r="J20" s="372"/>
      <c r="K20" s="373"/>
      <c r="L20" s="374"/>
      <c r="M20" s="353">
        <v>2</v>
      </c>
      <c r="N20" s="358" t="s">
        <v>217</v>
      </c>
      <c r="O20" s="355">
        <v>15</v>
      </c>
      <c r="P20" s="353">
        <v>3</v>
      </c>
      <c r="Q20" s="358" t="s">
        <v>217</v>
      </c>
      <c r="R20" s="355">
        <v>11</v>
      </c>
      <c r="S20" s="353">
        <v>13</v>
      </c>
      <c r="T20" s="358" t="s">
        <v>217</v>
      </c>
      <c r="U20" s="355">
        <v>3</v>
      </c>
      <c r="V20" s="552">
        <f t="shared" si="5"/>
        <v>5</v>
      </c>
      <c r="W20" s="553"/>
      <c r="X20" s="534">
        <f t="shared" si="6"/>
        <v>1</v>
      </c>
      <c r="Y20" s="535"/>
      <c r="Z20" s="359">
        <f t="shared" si="7"/>
        <v>4</v>
      </c>
      <c r="AA20" s="360">
        <f t="shared" si="8"/>
        <v>68</v>
      </c>
      <c r="AB20" s="361">
        <f>(X20/V20)*100%</f>
        <v>0.2</v>
      </c>
      <c r="AC20" s="362">
        <v>5</v>
      </c>
    </row>
    <row r="21" spans="2:29" ht="21.75" customHeight="1" x14ac:dyDescent="0.3">
      <c r="B21" s="363">
        <v>4</v>
      </c>
      <c r="C21" s="247" t="s">
        <v>224</v>
      </c>
      <c r="D21" s="369">
        <f>O18</f>
        <v>22</v>
      </c>
      <c r="E21" s="358" t="s">
        <v>217</v>
      </c>
      <c r="F21" s="355">
        <f>M18</f>
        <v>0</v>
      </c>
      <c r="G21" s="353">
        <f>O19</f>
        <v>21</v>
      </c>
      <c r="H21" s="358" t="s">
        <v>217</v>
      </c>
      <c r="I21" s="442">
        <f>M19</f>
        <v>5</v>
      </c>
      <c r="J21" s="441">
        <f>O20</f>
        <v>15</v>
      </c>
      <c r="K21" s="358" t="s">
        <v>217</v>
      </c>
      <c r="L21" s="358">
        <f>M20</f>
        <v>2</v>
      </c>
      <c r="M21" s="367"/>
      <c r="N21" s="351"/>
      <c r="O21" s="352"/>
      <c r="P21" s="353">
        <v>0</v>
      </c>
      <c r="Q21" s="358" t="s">
        <v>217</v>
      </c>
      <c r="R21" s="355">
        <v>1</v>
      </c>
      <c r="S21" s="353">
        <v>13</v>
      </c>
      <c r="T21" s="358" t="s">
        <v>217</v>
      </c>
      <c r="U21" s="355">
        <v>2</v>
      </c>
      <c r="V21" s="552">
        <f t="shared" si="5"/>
        <v>5</v>
      </c>
      <c r="W21" s="553"/>
      <c r="X21" s="534">
        <f t="shared" si="6"/>
        <v>4</v>
      </c>
      <c r="Y21" s="535"/>
      <c r="Z21" s="359">
        <f t="shared" si="7"/>
        <v>1</v>
      </c>
      <c r="AA21" s="377">
        <f t="shared" si="8"/>
        <v>10</v>
      </c>
      <c r="AB21" s="378">
        <f t="shared" ref="AB21:AB23" si="10">(X21/V21)*100%</f>
        <v>0.8</v>
      </c>
      <c r="AC21" s="379">
        <v>1</v>
      </c>
    </row>
    <row r="22" spans="2:29" ht="21.75" customHeight="1" x14ac:dyDescent="0.3">
      <c r="B22" s="348">
        <v>5</v>
      </c>
      <c r="C22" s="247" t="s">
        <v>225</v>
      </c>
      <c r="D22" s="458">
        <f>R18</f>
        <v>0</v>
      </c>
      <c r="E22" s="354" t="s">
        <v>217</v>
      </c>
      <c r="F22" s="357">
        <f>P18</f>
        <v>4</v>
      </c>
      <c r="G22" s="465">
        <f>R19</f>
        <v>14</v>
      </c>
      <c r="H22" s="354" t="s">
        <v>0</v>
      </c>
      <c r="I22" s="466">
        <f>P19</f>
        <v>0</v>
      </c>
      <c r="J22" s="353">
        <f>R20</f>
        <v>11</v>
      </c>
      <c r="K22" s="354" t="s">
        <v>217</v>
      </c>
      <c r="L22" s="358">
        <f>P20</f>
        <v>3</v>
      </c>
      <c r="M22" s="353">
        <f>R21</f>
        <v>1</v>
      </c>
      <c r="N22" s="354" t="s">
        <v>217</v>
      </c>
      <c r="O22" s="459">
        <f>P21</f>
        <v>0</v>
      </c>
      <c r="P22" s="367"/>
      <c r="Q22" s="351"/>
      <c r="R22" s="352"/>
      <c r="S22" s="356">
        <v>15</v>
      </c>
      <c r="T22" s="354" t="s">
        <v>217</v>
      </c>
      <c r="U22" s="467">
        <v>0</v>
      </c>
      <c r="V22" s="552">
        <f t="shared" si="5"/>
        <v>5</v>
      </c>
      <c r="W22" s="553"/>
      <c r="X22" s="534">
        <f>IF(D22&gt;F22,1,0)+IF(G22&gt;I22,1,0)+IF(J22&gt;L22,1,0)+IF(M22&gt;O22,1,0)+IF(S22&gt;U22,1,0)</f>
        <v>4</v>
      </c>
      <c r="Y22" s="535"/>
      <c r="Z22" s="359">
        <f>IF(D22&lt;F22,1,0)+IF(G22&lt;I22,1,0)+IF(J22&lt;L22,1,0)+IF(M22&lt;O22,1,0)+IF(P22&lt;R22,1,0)+IF(S22&lt;U22,1,0)</f>
        <v>1</v>
      </c>
      <c r="AA22" s="360">
        <f t="shared" si="8"/>
        <v>7</v>
      </c>
      <c r="AB22" s="361">
        <f t="shared" si="10"/>
        <v>0.8</v>
      </c>
      <c r="AC22" s="362">
        <v>2</v>
      </c>
    </row>
    <row r="23" spans="2:29" ht="21.75" customHeight="1" thickBot="1" x14ac:dyDescent="0.35">
      <c r="B23" s="400">
        <v>6</v>
      </c>
      <c r="C23" s="420" t="s">
        <v>237</v>
      </c>
      <c r="D23" s="401">
        <f>U18</f>
        <v>4</v>
      </c>
      <c r="E23" s="402" t="s">
        <v>217</v>
      </c>
      <c r="F23" s="468">
        <f>S18</f>
        <v>14</v>
      </c>
      <c r="G23" s="460">
        <f>U19</f>
        <v>3</v>
      </c>
      <c r="H23" s="402" t="s">
        <v>217</v>
      </c>
      <c r="I23" s="469">
        <f>S19</f>
        <v>11</v>
      </c>
      <c r="J23" s="460">
        <f>U20</f>
        <v>3</v>
      </c>
      <c r="K23" s="402" t="s">
        <v>217</v>
      </c>
      <c r="L23" s="402">
        <f>S20</f>
        <v>13</v>
      </c>
      <c r="M23" s="460">
        <f>U21</f>
        <v>2</v>
      </c>
      <c r="N23" s="388" t="s">
        <v>217</v>
      </c>
      <c r="O23" s="402">
        <f>S21</f>
        <v>13</v>
      </c>
      <c r="P23" s="460">
        <f>U22</f>
        <v>0</v>
      </c>
      <c r="Q23" s="388" t="s">
        <v>217</v>
      </c>
      <c r="R23" s="402">
        <f>S22</f>
        <v>15</v>
      </c>
      <c r="S23" s="415"/>
      <c r="T23" s="416"/>
      <c r="U23" s="417"/>
      <c r="V23" s="539">
        <f t="shared" si="5"/>
        <v>5</v>
      </c>
      <c r="W23" s="540"/>
      <c r="X23" s="541">
        <f t="shared" si="6"/>
        <v>0</v>
      </c>
      <c r="Y23" s="542"/>
      <c r="Z23" s="419">
        <f t="shared" si="7"/>
        <v>5</v>
      </c>
      <c r="AA23" s="421">
        <f t="shared" si="8"/>
        <v>66</v>
      </c>
      <c r="AB23" s="422">
        <f t="shared" si="10"/>
        <v>0</v>
      </c>
      <c r="AC23" s="423">
        <v>6</v>
      </c>
    </row>
    <row r="24" spans="2:29" ht="16.5" customHeight="1" x14ac:dyDescent="0.3">
      <c r="V24" s="543">
        <f>(V18+V19+V20+V21+V22+V23)/2</f>
        <v>15</v>
      </c>
      <c r="W24" s="543"/>
      <c r="X24" s="543">
        <f>X18+X19+X20+X21+X22+X23</f>
        <v>15</v>
      </c>
      <c r="Y24" s="543"/>
      <c r="Z24" s="393">
        <f>Z18+Z19+Z20+Z21+Z22+Z23</f>
        <v>15</v>
      </c>
      <c r="AA24" s="393"/>
    </row>
    <row r="26" spans="2:29" ht="15.6" thickBot="1" x14ac:dyDescent="0.35"/>
    <row r="27" spans="2:29" ht="48" customHeight="1" thickBot="1" x14ac:dyDescent="0.35">
      <c r="B27" s="558" t="s">
        <v>204</v>
      </c>
      <c r="C27" s="559"/>
      <c r="D27" s="565" t="str">
        <f>C28</f>
        <v>BULLDOGS</v>
      </c>
      <c r="E27" s="566"/>
      <c r="F27" s="567"/>
      <c r="G27" s="536" t="str">
        <f>C29</f>
        <v>GORILLA</v>
      </c>
      <c r="H27" s="537"/>
      <c r="I27" s="538"/>
      <c r="J27" s="536" t="str">
        <f>C30</f>
        <v>KINGCOBRA</v>
      </c>
      <c r="K27" s="537"/>
      <c r="L27" s="538"/>
      <c r="M27" s="536" t="str">
        <f>C31</f>
        <v>LA SALLE</v>
      </c>
      <c r="N27" s="537"/>
      <c r="O27" s="538"/>
      <c r="P27" s="536" t="str">
        <f>C32</f>
        <v>STATIC</v>
      </c>
      <c r="Q27" s="537"/>
      <c r="R27" s="538"/>
      <c r="S27" s="536" t="str">
        <f>C33</f>
        <v>TURKEYS</v>
      </c>
      <c r="T27" s="537"/>
      <c r="U27" s="538"/>
      <c r="V27" s="544" t="s">
        <v>6</v>
      </c>
      <c r="W27" s="545"/>
      <c r="X27" s="546" t="s">
        <v>5</v>
      </c>
      <c r="Y27" s="547"/>
      <c r="Z27" s="345" t="s">
        <v>3</v>
      </c>
      <c r="AA27" s="346" t="s">
        <v>1</v>
      </c>
      <c r="AB27" s="344" t="s">
        <v>4</v>
      </c>
      <c r="AC27" s="347" t="s">
        <v>2</v>
      </c>
    </row>
    <row r="28" spans="2:29" ht="21.75" customHeight="1" thickTop="1" x14ac:dyDescent="0.3">
      <c r="B28" s="348">
        <v>1</v>
      </c>
      <c r="C28" s="242" t="s">
        <v>232</v>
      </c>
      <c r="D28" s="350"/>
      <c r="E28" s="351"/>
      <c r="F28" s="352"/>
      <c r="G28" s="353">
        <v>11</v>
      </c>
      <c r="H28" s="354" t="s">
        <v>0</v>
      </c>
      <c r="I28" s="355">
        <v>12</v>
      </c>
      <c r="J28" s="356">
        <v>14</v>
      </c>
      <c r="K28" s="354" t="s">
        <v>0</v>
      </c>
      <c r="L28" s="357">
        <v>4</v>
      </c>
      <c r="M28" s="424">
        <v>18</v>
      </c>
      <c r="N28" s="358" t="s">
        <v>217</v>
      </c>
      <c r="O28" s="355">
        <v>2</v>
      </c>
      <c r="P28" s="353">
        <v>9</v>
      </c>
      <c r="Q28" s="358" t="s">
        <v>217</v>
      </c>
      <c r="R28" s="355">
        <v>12</v>
      </c>
      <c r="S28" s="353">
        <v>4</v>
      </c>
      <c r="T28" s="358" t="s">
        <v>217</v>
      </c>
      <c r="U28" s="355">
        <v>10</v>
      </c>
      <c r="V28" s="548">
        <f>X28+Z28</f>
        <v>5</v>
      </c>
      <c r="W28" s="549"/>
      <c r="X28" s="550">
        <f>IF(D28&gt;F28,1,0)+IF(G28&gt;I28,1,0)+IF(J28&gt;L28,1,0)+IF(M28&gt;O28,1,0)+IF(P28&gt;R28,1,0)+IF(S28&gt;U28,1,0)</f>
        <v>2</v>
      </c>
      <c r="Y28" s="551"/>
      <c r="Z28" s="359">
        <f>IF(D28&lt;F28,1,0)+IF(G28&lt;I28,1,0)+IF(J28&lt;L28,1,0)+IF(M28&lt;O28,1,0)+IF(P28&lt;R28,1,0)+IF(S28&lt;U28,1,0)</f>
        <v>3</v>
      </c>
      <c r="AA28" s="360">
        <f>F28+I28+L28+O28+R28+U28</f>
        <v>40</v>
      </c>
      <c r="AB28" s="361">
        <f>(X28/V28)*100%</f>
        <v>0.4</v>
      </c>
      <c r="AC28" s="362">
        <v>3</v>
      </c>
    </row>
    <row r="29" spans="2:29" ht="21.75" customHeight="1" x14ac:dyDescent="0.3">
      <c r="B29" s="363">
        <v>2</v>
      </c>
      <c r="C29" s="247" t="s">
        <v>227</v>
      </c>
      <c r="D29" s="369">
        <f>I28</f>
        <v>12</v>
      </c>
      <c r="E29" s="358" t="s">
        <v>217</v>
      </c>
      <c r="F29" s="366">
        <f>G28</f>
        <v>11</v>
      </c>
      <c r="G29" s="367"/>
      <c r="H29" s="351"/>
      <c r="I29" s="352"/>
      <c r="J29" s="356">
        <v>14</v>
      </c>
      <c r="K29" s="354" t="s">
        <v>217</v>
      </c>
      <c r="L29" s="357">
        <v>1</v>
      </c>
      <c r="M29" s="353">
        <v>15</v>
      </c>
      <c r="N29" s="358" t="s">
        <v>0</v>
      </c>
      <c r="O29" s="355">
        <v>12</v>
      </c>
      <c r="P29" s="353">
        <v>16</v>
      </c>
      <c r="Q29" s="358" t="s">
        <v>0</v>
      </c>
      <c r="R29" s="355">
        <v>2</v>
      </c>
      <c r="S29" s="353">
        <v>1</v>
      </c>
      <c r="T29" s="358" t="s">
        <v>0</v>
      </c>
      <c r="U29" s="355">
        <v>16</v>
      </c>
      <c r="V29" s="552">
        <f t="shared" ref="V29:V33" si="11">X29+Z29</f>
        <v>5</v>
      </c>
      <c r="W29" s="553"/>
      <c r="X29" s="534">
        <f t="shared" ref="X29:X33" si="12">IF(D29&gt;F29,1,0)+IF(G29&gt;I29,1,0)+IF(J29&gt;L29,1,0)+IF(M29&gt;O29,1,0)+IF(P29&gt;R29,1,0)+IF(S29&gt;U29,1,0)</f>
        <v>4</v>
      </c>
      <c r="Y29" s="535"/>
      <c r="Z29" s="359">
        <f t="shared" ref="Z29:Z33" si="13">IF(D29&lt;F29,1,0)+IF(G29&lt;I29,1,0)+IF(J29&lt;L29,1,0)+IF(M29&lt;O29,1,0)+IF(P29&lt;R29,1,0)+IF(S29&lt;U29,1,0)</f>
        <v>1</v>
      </c>
      <c r="AA29" s="360">
        <f t="shared" ref="AA29:AA33" si="14">F29+I29+L29+O29+R29+U29</f>
        <v>42</v>
      </c>
      <c r="AB29" s="361">
        <f t="shared" ref="AB29" si="15">(X29/V29)*100%</f>
        <v>0.8</v>
      </c>
      <c r="AC29" s="362">
        <v>2</v>
      </c>
    </row>
    <row r="30" spans="2:29" ht="21.75" customHeight="1" x14ac:dyDescent="0.3">
      <c r="B30" s="363">
        <v>3</v>
      </c>
      <c r="C30" s="247" t="s">
        <v>238</v>
      </c>
      <c r="D30" s="369">
        <f>L28</f>
        <v>4</v>
      </c>
      <c r="E30" s="358" t="s">
        <v>217</v>
      </c>
      <c r="F30" s="366">
        <f>J28</f>
        <v>14</v>
      </c>
      <c r="G30" s="370">
        <f>L29</f>
        <v>1</v>
      </c>
      <c r="H30" s="358" t="s">
        <v>0</v>
      </c>
      <c r="I30" s="371">
        <f>J29</f>
        <v>14</v>
      </c>
      <c r="J30" s="372"/>
      <c r="K30" s="373"/>
      <c r="L30" s="374"/>
      <c r="M30" s="353">
        <v>7</v>
      </c>
      <c r="N30" s="358" t="s">
        <v>217</v>
      </c>
      <c r="O30" s="355">
        <v>16</v>
      </c>
      <c r="P30" s="353">
        <v>8</v>
      </c>
      <c r="Q30" s="358" t="s">
        <v>217</v>
      </c>
      <c r="R30" s="355">
        <v>7</v>
      </c>
      <c r="S30" s="353">
        <v>2</v>
      </c>
      <c r="T30" s="358" t="s">
        <v>217</v>
      </c>
      <c r="U30" s="355">
        <v>20</v>
      </c>
      <c r="V30" s="552">
        <f t="shared" si="11"/>
        <v>5</v>
      </c>
      <c r="W30" s="553"/>
      <c r="X30" s="534">
        <f t="shared" si="12"/>
        <v>1</v>
      </c>
      <c r="Y30" s="535"/>
      <c r="Z30" s="359">
        <f t="shared" si="13"/>
        <v>4</v>
      </c>
      <c r="AA30" s="360">
        <f t="shared" si="14"/>
        <v>71</v>
      </c>
      <c r="AB30" s="361">
        <f>(X30/V30)*100%</f>
        <v>0.2</v>
      </c>
      <c r="AC30" s="362">
        <v>5</v>
      </c>
    </row>
    <row r="31" spans="2:29" ht="21.75" customHeight="1" x14ac:dyDescent="0.3">
      <c r="B31" s="363">
        <v>4</v>
      </c>
      <c r="C31" s="247" t="s">
        <v>233</v>
      </c>
      <c r="D31" s="369">
        <f>O28</f>
        <v>2</v>
      </c>
      <c r="E31" s="358" t="s">
        <v>217</v>
      </c>
      <c r="F31" s="366">
        <f>M28</f>
        <v>18</v>
      </c>
      <c r="G31" s="375">
        <f>O29</f>
        <v>12</v>
      </c>
      <c r="H31" s="358" t="s">
        <v>217</v>
      </c>
      <c r="I31" s="376">
        <f>M29</f>
        <v>15</v>
      </c>
      <c r="J31" s="375">
        <f>O30</f>
        <v>16</v>
      </c>
      <c r="K31" s="358" t="s">
        <v>217</v>
      </c>
      <c r="L31" s="384">
        <f>M30</f>
        <v>7</v>
      </c>
      <c r="M31" s="367"/>
      <c r="N31" s="351"/>
      <c r="O31" s="352"/>
      <c r="P31" s="353">
        <v>17</v>
      </c>
      <c r="Q31" s="358" t="s">
        <v>217</v>
      </c>
      <c r="R31" s="355">
        <v>13</v>
      </c>
      <c r="S31" s="353">
        <v>5</v>
      </c>
      <c r="T31" s="358" t="s">
        <v>217</v>
      </c>
      <c r="U31" s="355">
        <v>21</v>
      </c>
      <c r="V31" s="552">
        <f t="shared" si="11"/>
        <v>5</v>
      </c>
      <c r="W31" s="553"/>
      <c r="X31" s="534">
        <f t="shared" si="12"/>
        <v>2</v>
      </c>
      <c r="Y31" s="535"/>
      <c r="Z31" s="359">
        <f t="shared" si="13"/>
        <v>3</v>
      </c>
      <c r="AA31" s="377">
        <f t="shared" si="14"/>
        <v>74</v>
      </c>
      <c r="AB31" s="378">
        <f t="shared" ref="AB31:AB33" si="16">(X31/V31)*100%</f>
        <v>0.4</v>
      </c>
      <c r="AC31" s="379">
        <v>4</v>
      </c>
    </row>
    <row r="32" spans="2:29" ht="21.75" customHeight="1" x14ac:dyDescent="0.3">
      <c r="B32" s="348">
        <v>5</v>
      </c>
      <c r="C32" s="247" t="s">
        <v>239</v>
      </c>
      <c r="D32" s="381">
        <f>R28</f>
        <v>12</v>
      </c>
      <c r="E32" s="354" t="s">
        <v>217</v>
      </c>
      <c r="F32" s="382">
        <f>P28</f>
        <v>9</v>
      </c>
      <c r="G32" s="383">
        <f>R29</f>
        <v>2</v>
      </c>
      <c r="H32" s="354" t="s">
        <v>0</v>
      </c>
      <c r="I32" s="409">
        <f>P29</f>
        <v>16</v>
      </c>
      <c r="J32" s="375">
        <f>R30</f>
        <v>7</v>
      </c>
      <c r="K32" s="354" t="s">
        <v>217</v>
      </c>
      <c r="L32" s="384">
        <f>P30</f>
        <v>8</v>
      </c>
      <c r="M32" s="375">
        <f>R31</f>
        <v>13</v>
      </c>
      <c r="N32" s="354" t="s">
        <v>217</v>
      </c>
      <c r="O32" s="384">
        <f>P31</f>
        <v>17</v>
      </c>
      <c r="P32" s="367"/>
      <c r="Q32" s="351"/>
      <c r="R32" s="352"/>
      <c r="S32" s="356">
        <v>1</v>
      </c>
      <c r="T32" s="354" t="s">
        <v>217</v>
      </c>
      <c r="U32" s="357">
        <v>17</v>
      </c>
      <c r="V32" s="552">
        <f t="shared" si="11"/>
        <v>5</v>
      </c>
      <c r="W32" s="553"/>
      <c r="X32" s="534">
        <f>IF(D32&gt;F32,1,0)+IF(G32&gt;I32,1,0)+IF(J32&gt;L32,1,0)+IF(M32&gt;O32,1,0)+IF(P32&gt;R32,1,0)+IF(S32&gt;U32,1,0)</f>
        <v>1</v>
      </c>
      <c r="Y32" s="535"/>
      <c r="Z32" s="359">
        <f t="shared" si="13"/>
        <v>4</v>
      </c>
      <c r="AA32" s="360">
        <f t="shared" si="14"/>
        <v>67</v>
      </c>
      <c r="AB32" s="361">
        <f t="shared" si="16"/>
        <v>0.2</v>
      </c>
      <c r="AC32" s="362">
        <v>6</v>
      </c>
    </row>
    <row r="33" spans="2:29" ht="21.75" customHeight="1" thickBot="1" x14ac:dyDescent="0.35">
      <c r="B33" s="400">
        <v>6</v>
      </c>
      <c r="C33" s="420" t="s">
        <v>226</v>
      </c>
      <c r="D33" s="401">
        <f>U28</f>
        <v>10</v>
      </c>
      <c r="E33" s="402" t="s">
        <v>217</v>
      </c>
      <c r="F33" s="403">
        <f>S28</f>
        <v>4</v>
      </c>
      <c r="G33" s="404">
        <f>U29</f>
        <v>16</v>
      </c>
      <c r="H33" s="402" t="s">
        <v>217</v>
      </c>
      <c r="I33" s="405">
        <f>S29</f>
        <v>1</v>
      </c>
      <c r="J33" s="404">
        <f>U30</f>
        <v>20</v>
      </c>
      <c r="K33" s="402" t="s">
        <v>217</v>
      </c>
      <c r="L33" s="406">
        <f>S30</f>
        <v>2</v>
      </c>
      <c r="M33" s="404">
        <f>U31</f>
        <v>21</v>
      </c>
      <c r="N33" s="388" t="s">
        <v>217</v>
      </c>
      <c r="O33" s="406">
        <f>S31</f>
        <v>5</v>
      </c>
      <c r="P33" s="404">
        <f>U32</f>
        <v>17</v>
      </c>
      <c r="Q33" s="388" t="s">
        <v>217</v>
      </c>
      <c r="R33" s="406">
        <f>S32</f>
        <v>1</v>
      </c>
      <c r="S33" s="415"/>
      <c r="T33" s="416"/>
      <c r="U33" s="417"/>
      <c r="V33" s="539">
        <f t="shared" si="11"/>
        <v>5</v>
      </c>
      <c r="W33" s="540"/>
      <c r="X33" s="541">
        <f t="shared" si="12"/>
        <v>5</v>
      </c>
      <c r="Y33" s="542"/>
      <c r="Z33" s="419">
        <f t="shared" si="13"/>
        <v>0</v>
      </c>
      <c r="AA33" s="421">
        <f t="shared" si="14"/>
        <v>13</v>
      </c>
      <c r="AB33" s="422">
        <f t="shared" si="16"/>
        <v>1</v>
      </c>
      <c r="AC33" s="423">
        <v>1</v>
      </c>
    </row>
    <row r="34" spans="2:29" ht="16.2" customHeight="1" x14ac:dyDescent="0.3">
      <c r="V34" s="543">
        <f>SUM(V28:W33)/2</f>
        <v>15</v>
      </c>
      <c r="W34" s="543"/>
      <c r="X34" s="543">
        <f>X28+X29+X30+X31+X32+X33</f>
        <v>15</v>
      </c>
      <c r="Y34" s="543"/>
      <c r="Z34" s="393">
        <f>Z28+Z29+Z30+Z31+Z32+Z33</f>
        <v>15</v>
      </c>
      <c r="AA34" s="393"/>
    </row>
    <row r="37" spans="2:29" x14ac:dyDescent="0.3">
      <c r="B37" s="554" t="s">
        <v>7</v>
      </c>
      <c r="C37" s="554"/>
      <c r="E37" s="77" t="s">
        <v>11</v>
      </c>
    </row>
    <row r="38" spans="2:29" x14ac:dyDescent="0.3">
      <c r="B38" s="555" t="s">
        <v>15</v>
      </c>
      <c r="C38" s="555"/>
      <c r="E38" s="77" t="s">
        <v>16</v>
      </c>
    </row>
    <row r="39" spans="2:29" x14ac:dyDescent="0.3">
      <c r="B39" s="556" t="s">
        <v>14</v>
      </c>
      <c r="C39" s="556"/>
      <c r="E39" s="77" t="s">
        <v>12</v>
      </c>
    </row>
    <row r="40" spans="2:29" x14ac:dyDescent="0.3">
      <c r="B40" s="557" t="s">
        <v>8</v>
      </c>
      <c r="C40" s="557"/>
      <c r="E40" s="77" t="s">
        <v>13</v>
      </c>
    </row>
    <row r="41" spans="2:29" ht="15.6" x14ac:dyDescent="0.3">
      <c r="B41" s="563" t="s">
        <v>9</v>
      </c>
      <c r="C41" s="564"/>
      <c r="E41" s="77" t="s">
        <v>10</v>
      </c>
      <c r="O41" s="408"/>
      <c r="P41" s="408"/>
      <c r="W41" s="408">
        <f>MAX(D18:U23,D7:X13,D28:U33)</f>
        <v>22</v>
      </c>
    </row>
    <row r="42" spans="2:29" x14ac:dyDescent="0.3">
      <c r="W42" s="491"/>
    </row>
  </sheetData>
  <mergeCells count="62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V34:W34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  <mergeCell ref="V24:W2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M1" activePane="topRight" state="frozen"/>
      <selection pane="topRight" activeCell="AJ10" sqref="AJ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16" t="s">
        <v>46</v>
      </c>
      <c r="C4" s="517"/>
      <c r="D4" s="569" t="str">
        <f>C5</f>
        <v>ARTEMIS</v>
      </c>
      <c r="E4" s="569"/>
      <c r="F4" s="571"/>
      <c r="G4" s="568" t="str">
        <f>C6</f>
        <v>FATE</v>
      </c>
      <c r="H4" s="569"/>
      <c r="I4" s="571"/>
      <c r="J4" s="572" t="str">
        <f>C7</f>
        <v>HOTUNGNIANS</v>
      </c>
      <c r="K4" s="573"/>
      <c r="L4" s="574"/>
      <c r="M4" s="568" t="str">
        <f>C8</f>
        <v>JOKER</v>
      </c>
      <c r="N4" s="569"/>
      <c r="O4" s="571"/>
      <c r="P4" s="520" t="str">
        <f>C9</f>
        <v>PHOENIX GHOST</v>
      </c>
      <c r="Q4" s="518"/>
      <c r="R4" s="519"/>
      <c r="S4" s="568" t="str">
        <f>C10</f>
        <v>SCAA-DIAMOND</v>
      </c>
      <c r="T4" s="569"/>
      <c r="U4" s="571"/>
      <c r="V4" s="520" t="str">
        <f>C11</f>
        <v>SCAA-ST</v>
      </c>
      <c r="W4" s="518"/>
      <c r="X4" s="519"/>
      <c r="Y4" s="568" t="str">
        <f>C12</f>
        <v>SIEGER</v>
      </c>
      <c r="Z4" s="569"/>
      <c r="AA4" s="571"/>
      <c r="AB4" s="568" t="str">
        <f>C13</f>
        <v>TB</v>
      </c>
      <c r="AC4" s="569"/>
      <c r="AD4" s="571"/>
      <c r="AE4" s="568" t="e">
        <f>#REF!</f>
        <v>#REF!</v>
      </c>
      <c r="AF4" s="569"/>
      <c r="AG4" s="569"/>
      <c r="AH4" s="568" t="str">
        <f>C14</f>
        <v>TORPEDOES</v>
      </c>
      <c r="AI4" s="569"/>
      <c r="AJ4" s="570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>
        <v>3</v>
      </c>
      <c r="AI5" s="161" t="s">
        <v>0</v>
      </c>
      <c r="AJ5" s="162">
        <v>18</v>
      </c>
      <c r="AK5" s="97">
        <f>AL5+AM5</f>
        <v>7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21">
        <f>F5+I5+L5+O5+R5+U5+X5+AA5+AD5+AG5+AJ5</f>
        <v>109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>
        <v>3</v>
      </c>
      <c r="W6" s="159" t="s">
        <v>0</v>
      </c>
      <c r="X6" s="171">
        <v>2</v>
      </c>
      <c r="Y6" s="160">
        <v>0</v>
      </c>
      <c r="Z6" s="161" t="s">
        <v>0</v>
      </c>
      <c r="AA6" s="162">
        <v>12</v>
      </c>
      <c r="AB6" s="161"/>
      <c r="AC6" s="161" t="s">
        <v>0</v>
      </c>
      <c r="AD6" s="162"/>
      <c r="AE6" s="170"/>
      <c r="AF6" s="159" t="s">
        <v>0</v>
      </c>
      <c r="AG6" s="171"/>
      <c r="AH6" s="161"/>
      <c r="AI6" s="161" t="s">
        <v>0</v>
      </c>
      <c r="AJ6" s="162"/>
      <c r="AK6" s="1">
        <f>AL6+AM6</f>
        <v>7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3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22">
        <f t="shared" ref="AN6:AN14" si="2">F6+I6+L6+O6+R6+U6+X6+AA6+AD6+AG6+AJ6</f>
        <v>47</v>
      </c>
      <c r="AO6" s="228">
        <f t="shared" ref="AO6:AO14" si="3">(AL6/AK6)*100%</f>
        <v>0.42857142857142855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>
        <v>8</v>
      </c>
      <c r="N7" s="159" t="s">
        <v>0</v>
      </c>
      <c r="O7" s="171">
        <v>3</v>
      </c>
      <c r="P7" s="170">
        <v>7</v>
      </c>
      <c r="Q7" s="159" t="s">
        <v>0</v>
      </c>
      <c r="R7" s="171">
        <v>1</v>
      </c>
      <c r="S7" s="170">
        <v>0</v>
      </c>
      <c r="T7" s="159" t="s">
        <v>0</v>
      </c>
      <c r="U7" s="171">
        <v>7</v>
      </c>
      <c r="V7" s="170">
        <v>0</v>
      </c>
      <c r="W7" s="159" t="s">
        <v>0</v>
      </c>
      <c r="X7" s="171">
        <v>8</v>
      </c>
      <c r="Y7" s="160">
        <v>3</v>
      </c>
      <c r="Z7" s="161" t="s">
        <v>0</v>
      </c>
      <c r="AA7" s="162">
        <v>4</v>
      </c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8</v>
      </c>
      <c r="AL7" s="12">
        <f t="shared" si="0"/>
        <v>5</v>
      </c>
      <c r="AM7" s="155">
        <f t="shared" si="1"/>
        <v>3</v>
      </c>
      <c r="AN7" s="223">
        <f t="shared" si="2"/>
        <v>32</v>
      </c>
      <c r="AO7" s="229">
        <f t="shared" si="3"/>
        <v>0.625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3</v>
      </c>
      <c r="K8" s="159" t="s">
        <v>0</v>
      </c>
      <c r="L8" s="169">
        <f>M7</f>
        <v>8</v>
      </c>
      <c r="M8" s="116"/>
      <c r="N8" s="17"/>
      <c r="O8" s="23"/>
      <c r="P8" s="170">
        <v>9</v>
      </c>
      <c r="Q8" s="159" t="s">
        <v>0</v>
      </c>
      <c r="R8" s="171">
        <v>6</v>
      </c>
      <c r="S8" s="170">
        <v>2</v>
      </c>
      <c r="T8" s="159" t="s">
        <v>0</v>
      </c>
      <c r="U8" s="171">
        <v>8</v>
      </c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/>
      <c r="AC8" s="159" t="s">
        <v>0</v>
      </c>
      <c r="AD8" s="171"/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7</v>
      </c>
      <c r="AL8" s="12">
        <f t="shared" si="0"/>
        <v>2</v>
      </c>
      <c r="AM8" s="50">
        <f t="shared" si="1"/>
        <v>5</v>
      </c>
      <c r="AN8" s="223">
        <f t="shared" si="2"/>
        <v>55</v>
      </c>
      <c r="AO8" s="230">
        <f t="shared" si="3"/>
        <v>0.2857142857142857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6</v>
      </c>
      <c r="N9" s="159" t="s">
        <v>0</v>
      </c>
      <c r="O9" s="169">
        <f>P8</f>
        <v>9</v>
      </c>
      <c r="P9" s="116"/>
      <c r="Q9" s="17"/>
      <c r="R9" s="23"/>
      <c r="S9" s="160">
        <v>0</v>
      </c>
      <c r="T9" s="161" t="s">
        <v>0</v>
      </c>
      <c r="U9" s="162">
        <v>7</v>
      </c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>
        <v>10</v>
      </c>
      <c r="AC9" s="159" t="s">
        <v>0</v>
      </c>
      <c r="AD9" s="171">
        <v>19</v>
      </c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9</v>
      </c>
      <c r="AL9" s="12">
        <f t="shared" si="0"/>
        <v>1</v>
      </c>
      <c r="AM9" s="155">
        <f t="shared" si="1"/>
        <v>8</v>
      </c>
      <c r="AN9" s="223">
        <f t="shared" si="2"/>
        <v>96</v>
      </c>
      <c r="AO9" s="229">
        <f t="shared" si="3"/>
        <v>0.1111111111111111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7</v>
      </c>
      <c r="K10" s="159" t="s">
        <v>0</v>
      </c>
      <c r="L10" s="171">
        <f>S7</f>
        <v>0</v>
      </c>
      <c r="M10" s="170">
        <f>U8</f>
        <v>8</v>
      </c>
      <c r="N10" s="159" t="s">
        <v>0</v>
      </c>
      <c r="O10" s="171">
        <f>S8</f>
        <v>2</v>
      </c>
      <c r="P10" s="160">
        <f>U9</f>
        <v>7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/>
      <c r="Z10" s="159" t="s">
        <v>0</v>
      </c>
      <c r="AA10" s="171"/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6</v>
      </c>
      <c r="AL10" s="12">
        <f t="shared" si="0"/>
        <v>5</v>
      </c>
      <c r="AM10" s="204">
        <f t="shared" si="1"/>
        <v>1</v>
      </c>
      <c r="AN10" s="222">
        <f t="shared" si="2"/>
        <v>8</v>
      </c>
      <c r="AO10" s="231">
        <f t="shared" si="3"/>
        <v>0.83333333333333337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2</v>
      </c>
      <c r="H11" s="159" t="s">
        <v>0</v>
      </c>
      <c r="I11" s="171">
        <f>V6</f>
        <v>3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>
        <v>3</v>
      </c>
      <c r="Z11" s="159" t="s">
        <v>0</v>
      </c>
      <c r="AA11" s="171">
        <v>4</v>
      </c>
      <c r="AB11" s="170"/>
      <c r="AC11" s="159" t="s">
        <v>0</v>
      </c>
      <c r="AD11" s="171"/>
      <c r="AE11" s="170"/>
      <c r="AF11" s="159" t="s">
        <v>0</v>
      </c>
      <c r="AG11" s="171"/>
      <c r="AH11" s="161"/>
      <c r="AI11" s="161" t="s">
        <v>0</v>
      </c>
      <c r="AJ11" s="162"/>
      <c r="AK11" s="1">
        <f t="shared" si="4"/>
        <v>7</v>
      </c>
      <c r="AL11" s="12">
        <f t="shared" si="0"/>
        <v>5</v>
      </c>
      <c r="AM11" s="155">
        <f t="shared" si="1"/>
        <v>2</v>
      </c>
      <c r="AN11" s="223">
        <f t="shared" si="2"/>
        <v>19</v>
      </c>
      <c r="AO11" s="229">
        <f t="shared" si="3"/>
        <v>0.7142857142857143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4</v>
      </c>
      <c r="K12" s="161" t="s">
        <v>0</v>
      </c>
      <c r="L12" s="164">
        <f>Y7</f>
        <v>3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0</v>
      </c>
      <c r="T12" s="159" t="s">
        <v>0</v>
      </c>
      <c r="U12" s="169">
        <f>Y10</f>
        <v>0</v>
      </c>
      <c r="V12" s="158">
        <f>AA11</f>
        <v>4</v>
      </c>
      <c r="W12" s="159" t="s">
        <v>0</v>
      </c>
      <c r="X12" s="169">
        <f>Y11</f>
        <v>3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/>
      <c r="AI12" s="161" t="s">
        <v>0</v>
      </c>
      <c r="AJ12" s="162"/>
      <c r="AK12" s="1">
        <f t="shared" si="4"/>
        <v>6</v>
      </c>
      <c r="AL12" s="12">
        <f t="shared" si="0"/>
        <v>6</v>
      </c>
      <c r="AM12" s="204">
        <f t="shared" si="1"/>
        <v>0</v>
      </c>
      <c r="AN12" s="224">
        <f t="shared" si="2"/>
        <v>8</v>
      </c>
      <c r="AO12" s="231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0</v>
      </c>
      <c r="H13" s="161" t="s">
        <v>0</v>
      </c>
      <c r="I13" s="182">
        <f>AB6</f>
        <v>0</v>
      </c>
      <c r="J13" s="165">
        <f>AD7</f>
        <v>0</v>
      </c>
      <c r="K13" s="159" t="s">
        <v>0</v>
      </c>
      <c r="L13" s="169">
        <f>AB7</f>
        <v>0</v>
      </c>
      <c r="M13" s="170">
        <f>AD8</f>
        <v>0</v>
      </c>
      <c r="N13" s="159" t="s">
        <v>0</v>
      </c>
      <c r="O13" s="171">
        <f>AB8</f>
        <v>0</v>
      </c>
      <c r="P13" s="170">
        <f>AD9</f>
        <v>19</v>
      </c>
      <c r="Q13" s="159" t="s">
        <v>0</v>
      </c>
      <c r="R13" s="182">
        <f>AB9</f>
        <v>10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0</v>
      </c>
      <c r="W13" s="159" t="s">
        <v>0</v>
      </c>
      <c r="X13" s="169">
        <f>AB11</f>
        <v>0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>
        <v>8</v>
      </c>
      <c r="AI13" s="161" t="s">
        <v>0</v>
      </c>
      <c r="AJ13" s="162">
        <v>2</v>
      </c>
      <c r="AK13" s="213">
        <f t="shared" si="4"/>
        <v>4</v>
      </c>
      <c r="AL13" s="12">
        <f t="shared" si="0"/>
        <v>3</v>
      </c>
      <c r="AM13" s="155">
        <f t="shared" si="1"/>
        <v>1</v>
      </c>
      <c r="AN13" s="223">
        <f t="shared" si="2"/>
        <v>31</v>
      </c>
      <c r="AO13" s="229">
        <f t="shared" si="3"/>
        <v>0.75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18</v>
      </c>
      <c r="E14" s="173" t="s">
        <v>0</v>
      </c>
      <c r="F14" s="202">
        <f>AH5</f>
        <v>3</v>
      </c>
      <c r="G14" s="201">
        <f>AJ6</f>
        <v>0</v>
      </c>
      <c r="H14" s="173" t="s">
        <v>0</v>
      </c>
      <c r="I14" s="202">
        <f>AH6</f>
        <v>0</v>
      </c>
      <c r="J14" s="440">
        <v>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0</v>
      </c>
      <c r="W14" s="217" t="s">
        <v>0</v>
      </c>
      <c r="X14" s="218">
        <f>AH11</f>
        <v>0</v>
      </c>
      <c r="Y14" s="216">
        <f>AJ12</f>
        <v>0</v>
      </c>
      <c r="Z14" s="217" t="s">
        <v>0</v>
      </c>
      <c r="AA14" s="218">
        <f>AH12</f>
        <v>0</v>
      </c>
      <c r="AB14" s="216">
        <f>AJ13</f>
        <v>2</v>
      </c>
      <c r="AC14" s="217" t="s">
        <v>0</v>
      </c>
      <c r="AD14" s="218">
        <f>AH13</f>
        <v>8</v>
      </c>
      <c r="AE14" s="217"/>
      <c r="AF14" s="217"/>
      <c r="AG14" s="217"/>
      <c r="AH14" s="142"/>
      <c r="AI14" s="26"/>
      <c r="AJ14" s="290"/>
      <c r="AK14" s="30">
        <f t="shared" si="4"/>
        <v>5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3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2</v>
      </c>
      <c r="AN14" s="225">
        <f t="shared" si="2"/>
        <v>44</v>
      </c>
      <c r="AO14" s="232">
        <f t="shared" si="3"/>
        <v>0.6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33</v>
      </c>
      <c r="AL15" s="95">
        <f>AL5+AL6+AL7+AL8+AL9+AL10+AL11+AL12+AL13+AL14</f>
        <v>33</v>
      </c>
      <c r="AM15" s="95">
        <f>AM5+AM6+AM7+AM8+AM9+AM10+AM11+AM12+AM13+AM14</f>
        <v>33</v>
      </c>
      <c r="AQ15" s="8"/>
      <c r="AR15" s="8"/>
      <c r="AS15" s="8"/>
      <c r="AT15" s="2"/>
      <c r="AU15" s="2"/>
      <c r="AV15" s="2"/>
    </row>
    <row r="17" spans="2:48" x14ac:dyDescent="0.3">
      <c r="B17" s="512" t="s">
        <v>7</v>
      </c>
      <c r="C17" s="512"/>
      <c r="E17" s="2" t="s">
        <v>11</v>
      </c>
    </row>
    <row r="18" spans="2:48" x14ac:dyDescent="0.3">
      <c r="B18" s="513" t="s">
        <v>15</v>
      </c>
      <c r="C18" s="513"/>
      <c r="E18" s="2" t="s">
        <v>16</v>
      </c>
    </row>
    <row r="19" spans="2:48" x14ac:dyDescent="0.3">
      <c r="B19" s="510" t="s">
        <v>14</v>
      </c>
      <c r="C19" s="510"/>
      <c r="E19" s="2" t="s">
        <v>12</v>
      </c>
    </row>
    <row r="20" spans="2:48" x14ac:dyDescent="0.3">
      <c r="B20" s="511" t="s">
        <v>8</v>
      </c>
      <c r="C20" s="511"/>
      <c r="E20" s="2" t="s">
        <v>13</v>
      </c>
    </row>
    <row r="21" spans="2:48" ht="15.6" x14ac:dyDescent="0.3">
      <c r="B21" s="508" t="s">
        <v>9</v>
      </c>
      <c r="C21" s="509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B17:C17"/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zoomScale="85" zoomScaleNormal="85" zoomScaleSheetLayoutView="115" zoomScalePageLayoutView="150" workbookViewId="0">
      <selection activeCell="AO7" sqref="AO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6" t="s">
        <v>126</v>
      </c>
      <c r="C4" s="517"/>
      <c r="D4" s="518" t="str">
        <f>C5</f>
        <v>ASTRO</v>
      </c>
      <c r="E4" s="518"/>
      <c r="F4" s="519"/>
      <c r="G4" s="520" t="str">
        <f>C6</f>
        <v>CACTO</v>
      </c>
      <c r="H4" s="518"/>
      <c r="I4" s="519"/>
      <c r="J4" s="568" t="str">
        <f>C7</f>
        <v>CUHK-PHOENIX</v>
      </c>
      <c r="K4" s="569"/>
      <c r="L4" s="571"/>
      <c r="M4" s="520" t="str">
        <f>C8</f>
        <v>DEBORAH</v>
      </c>
      <c r="N4" s="518"/>
      <c r="O4" s="519"/>
      <c r="P4" s="572" t="str">
        <f>C9</f>
        <v>RED CASTLE INFINITY</v>
      </c>
      <c r="Q4" s="573"/>
      <c r="R4" s="574"/>
      <c r="S4" s="520" t="str">
        <f>C10</f>
        <v>SATAN</v>
      </c>
      <c r="T4" s="518"/>
      <c r="U4" s="519"/>
      <c r="V4" s="520" t="str">
        <f>C11</f>
        <v>SCAA-WSC</v>
      </c>
      <c r="W4" s="518"/>
      <c r="X4" s="519"/>
      <c r="Y4" s="520" t="str">
        <f>C12</f>
        <v>SIRIUS</v>
      </c>
      <c r="Z4" s="518"/>
      <c r="AA4" s="519"/>
      <c r="AB4" s="520" t="str">
        <f>C13</f>
        <v>SPHINX NYX</v>
      </c>
      <c r="AC4" s="518"/>
      <c r="AD4" s="519"/>
      <c r="AE4" s="568">
        <f>C14</f>
        <v>0</v>
      </c>
      <c r="AF4" s="569"/>
      <c r="AG4" s="571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177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>
        <v>3</v>
      </c>
      <c r="T5" s="211" t="s">
        <v>0</v>
      </c>
      <c r="U5" s="212">
        <v>14</v>
      </c>
      <c r="V5" s="210">
        <v>5</v>
      </c>
      <c r="W5" s="211" t="s">
        <v>0</v>
      </c>
      <c r="X5" s="212">
        <v>7</v>
      </c>
      <c r="Y5" s="210">
        <v>9</v>
      </c>
      <c r="Z5" s="211" t="s">
        <v>0</v>
      </c>
      <c r="AA5" s="212">
        <v>3</v>
      </c>
      <c r="AB5" s="210">
        <v>14</v>
      </c>
      <c r="AC5" s="211" t="s">
        <v>0</v>
      </c>
      <c r="AD5" s="212">
        <v>3</v>
      </c>
      <c r="AE5" s="301"/>
      <c r="AF5" s="211" t="s">
        <v>0</v>
      </c>
      <c r="AG5" s="212"/>
      <c r="AH5" s="97">
        <f>AI5+AJ5</f>
        <v>8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6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42</v>
      </c>
      <c r="AL5" s="151">
        <f>(AI5/AH5)*100%</f>
        <v>0.75</v>
      </c>
      <c r="AM5" s="100">
        <v>3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241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170">
        <v>18</v>
      </c>
      <c r="Q6" s="159" t="s">
        <v>0</v>
      </c>
      <c r="R6" s="171">
        <v>17</v>
      </c>
      <c r="S6" s="166">
        <v>0</v>
      </c>
      <c r="T6" s="167" t="s">
        <v>0</v>
      </c>
      <c r="U6" s="168">
        <v>24</v>
      </c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7</v>
      </c>
      <c r="AK6" s="52">
        <f>F6+I6+L6+O6+R6+U6+X6+AA6+AD6+AG6</f>
        <v>128</v>
      </c>
      <c r="AL6" s="152">
        <f t="shared" ref="AL6:AL14" si="0">(AI6/AH6)*100%</f>
        <v>0.125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182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>
        <v>14</v>
      </c>
      <c r="N7" s="159" t="s">
        <v>0</v>
      </c>
      <c r="O7" s="171">
        <v>9</v>
      </c>
      <c r="P7" s="166">
        <v>11</v>
      </c>
      <c r="Q7" s="167" t="s">
        <v>0</v>
      </c>
      <c r="R7" s="168">
        <v>9</v>
      </c>
      <c r="S7" s="166">
        <v>6</v>
      </c>
      <c r="T7" s="167" t="s">
        <v>0</v>
      </c>
      <c r="U7" s="168">
        <v>5</v>
      </c>
      <c r="V7" s="166">
        <v>11</v>
      </c>
      <c r="W7" s="167" t="s">
        <v>0</v>
      </c>
      <c r="X7" s="168">
        <v>5</v>
      </c>
      <c r="Y7" s="166">
        <v>7</v>
      </c>
      <c r="Z7" s="167" t="s">
        <v>0</v>
      </c>
      <c r="AA7" s="168">
        <v>1</v>
      </c>
      <c r="AB7" s="166">
        <v>13</v>
      </c>
      <c r="AC7" s="167" t="s">
        <v>0</v>
      </c>
      <c r="AD7" s="168">
        <v>4</v>
      </c>
      <c r="AE7" s="170"/>
      <c r="AF7" s="159" t="s">
        <v>0</v>
      </c>
      <c r="AG7" s="171"/>
      <c r="AH7" s="1">
        <f t="shared" ref="AH7:AH14" si="1">AI7+AJ7</f>
        <v>8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7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52</v>
      </c>
      <c r="AL7" s="152">
        <f t="shared" si="0"/>
        <v>0.875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135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9</v>
      </c>
      <c r="K8" s="159" t="s">
        <v>0</v>
      </c>
      <c r="L8" s="169">
        <f>M7</f>
        <v>14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>
        <v>4</v>
      </c>
      <c r="T8" s="167" t="s">
        <v>0</v>
      </c>
      <c r="U8" s="168">
        <v>10</v>
      </c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si="4"/>
        <v>91</v>
      </c>
      <c r="AL8" s="152">
        <f t="shared" si="0"/>
        <v>0.5</v>
      </c>
      <c r="AM8" s="34">
        <v>5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240</v>
      </c>
      <c r="D9" s="284">
        <f>R5</f>
        <v>5</v>
      </c>
      <c r="E9" s="159" t="s">
        <v>0</v>
      </c>
      <c r="F9" s="165">
        <f>P5</f>
        <v>12</v>
      </c>
      <c r="G9" s="166">
        <f>R6</f>
        <v>17</v>
      </c>
      <c r="H9" s="159" t="s">
        <v>0</v>
      </c>
      <c r="I9" s="165">
        <f>P6</f>
        <v>18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>
        <v>7</v>
      </c>
      <c r="W9" s="167" t="s">
        <v>0</v>
      </c>
      <c r="X9" s="168">
        <v>3</v>
      </c>
      <c r="Y9" s="166">
        <v>16</v>
      </c>
      <c r="Z9" s="167" t="s">
        <v>0</v>
      </c>
      <c r="AA9" s="168">
        <v>5</v>
      </c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8</v>
      </c>
      <c r="AI9" s="12">
        <f t="shared" si="2"/>
        <v>2</v>
      </c>
      <c r="AJ9" s="50">
        <f t="shared" si="3"/>
        <v>6</v>
      </c>
      <c r="AK9" s="52">
        <f t="shared" si="4"/>
        <v>92</v>
      </c>
      <c r="AL9" s="152">
        <f>(AI9/AH9)*100%</f>
        <v>0.25</v>
      </c>
      <c r="AM9" s="35">
        <v>7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163</v>
      </c>
      <c r="D10" s="286">
        <f>U5</f>
        <v>14</v>
      </c>
      <c r="E10" s="167" t="s">
        <v>0</v>
      </c>
      <c r="F10" s="168">
        <f>S5</f>
        <v>3</v>
      </c>
      <c r="G10" s="166">
        <f>U6</f>
        <v>24</v>
      </c>
      <c r="H10" s="167" t="s">
        <v>0</v>
      </c>
      <c r="I10" s="165">
        <f>S6</f>
        <v>0</v>
      </c>
      <c r="J10" s="166">
        <f>U7</f>
        <v>5</v>
      </c>
      <c r="K10" s="167" t="s">
        <v>0</v>
      </c>
      <c r="L10" s="168">
        <f>S7</f>
        <v>6</v>
      </c>
      <c r="M10" s="166">
        <f>U8</f>
        <v>10</v>
      </c>
      <c r="N10" s="167" t="s">
        <v>0</v>
      </c>
      <c r="O10" s="168">
        <f>S8</f>
        <v>4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>
        <v>13</v>
      </c>
      <c r="Z10" s="159" t="s">
        <v>0</v>
      </c>
      <c r="AA10" s="171">
        <v>7</v>
      </c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8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7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29</v>
      </c>
      <c r="AL10" s="152">
        <f t="shared" si="0"/>
        <v>0.875</v>
      </c>
      <c r="AM10" s="33">
        <v>2</v>
      </c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136</v>
      </c>
      <c r="D11" s="284">
        <f>X5</f>
        <v>7</v>
      </c>
      <c r="E11" s="159" t="s">
        <v>0</v>
      </c>
      <c r="F11" s="165">
        <f>V5</f>
        <v>5</v>
      </c>
      <c r="G11" s="166">
        <f>X6</f>
        <v>15</v>
      </c>
      <c r="H11" s="167" t="s">
        <v>0</v>
      </c>
      <c r="I11" s="168">
        <f>V6</f>
        <v>8</v>
      </c>
      <c r="J11" s="166">
        <f>X7</f>
        <v>5</v>
      </c>
      <c r="K11" s="167" t="s">
        <v>0</v>
      </c>
      <c r="L11" s="168">
        <f>V7</f>
        <v>11</v>
      </c>
      <c r="M11" s="166">
        <f>X8</f>
        <v>10</v>
      </c>
      <c r="N11" s="167" t="s">
        <v>0</v>
      </c>
      <c r="O11" s="168">
        <f>V8</f>
        <v>7</v>
      </c>
      <c r="P11" s="166">
        <f>X9</f>
        <v>3</v>
      </c>
      <c r="Q11" s="167" t="s">
        <v>0</v>
      </c>
      <c r="R11" s="168">
        <f>V9</f>
        <v>7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>
        <v>9</v>
      </c>
      <c r="AC11" s="167" t="s">
        <v>0</v>
      </c>
      <c r="AD11" s="168">
        <v>7</v>
      </c>
      <c r="AE11" s="170"/>
      <c r="AF11" s="159" t="s">
        <v>0</v>
      </c>
      <c r="AG11" s="171"/>
      <c r="AH11" s="1">
        <f t="shared" si="1"/>
        <v>8</v>
      </c>
      <c r="AI11" s="12">
        <f t="shared" si="2"/>
        <v>4</v>
      </c>
      <c r="AJ11" s="50">
        <f t="shared" si="3"/>
        <v>4</v>
      </c>
      <c r="AK11" s="52">
        <f t="shared" si="4"/>
        <v>78</v>
      </c>
      <c r="AL11" s="152">
        <f>(AI11/AH11)*100%</f>
        <v>0.5</v>
      </c>
      <c r="AM11" s="33">
        <v>4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243</v>
      </c>
      <c r="D12" s="286">
        <f>AA5</f>
        <v>3</v>
      </c>
      <c r="E12" s="167" t="s">
        <v>0</v>
      </c>
      <c r="F12" s="168">
        <f>Y5</f>
        <v>9</v>
      </c>
      <c r="G12" s="163">
        <v>18</v>
      </c>
      <c r="H12" s="161" t="s">
        <v>0</v>
      </c>
      <c r="I12" s="182">
        <v>2</v>
      </c>
      <c r="J12" s="166">
        <f>AA7</f>
        <v>1</v>
      </c>
      <c r="K12" s="167" t="s">
        <v>0</v>
      </c>
      <c r="L12" s="168">
        <f>Y7</f>
        <v>7</v>
      </c>
      <c r="M12" s="166">
        <f>AA8</f>
        <v>7</v>
      </c>
      <c r="N12" s="167" t="s">
        <v>0</v>
      </c>
      <c r="O12" s="168">
        <f>Y8</f>
        <v>8</v>
      </c>
      <c r="P12" s="166">
        <f>AA9</f>
        <v>5</v>
      </c>
      <c r="Q12" s="167" t="s">
        <v>0</v>
      </c>
      <c r="R12" s="168">
        <f>Y9</f>
        <v>16</v>
      </c>
      <c r="S12" s="158">
        <f>AA10</f>
        <v>7</v>
      </c>
      <c r="T12" s="159" t="s">
        <v>0</v>
      </c>
      <c r="U12" s="165">
        <f>Y10</f>
        <v>13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8</v>
      </c>
      <c r="AI12" s="12">
        <f t="shared" si="2"/>
        <v>2</v>
      </c>
      <c r="AJ12" s="50">
        <f t="shared" si="3"/>
        <v>6</v>
      </c>
      <c r="AK12" s="52">
        <f t="shared" si="4"/>
        <v>69</v>
      </c>
      <c r="AL12" s="152">
        <f t="shared" si="0"/>
        <v>0.25</v>
      </c>
      <c r="AM12" s="33">
        <v>8</v>
      </c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242</v>
      </c>
      <c r="D13" s="287">
        <f>AD5</f>
        <v>3</v>
      </c>
      <c r="E13" s="217" t="s">
        <v>0</v>
      </c>
      <c r="F13" s="288">
        <f>AB5</f>
        <v>14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4</v>
      </c>
      <c r="K13" s="217" t="s">
        <v>0</v>
      </c>
      <c r="L13" s="288">
        <f>AB7</f>
        <v>13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54">
        <f>AD10</f>
        <v>0</v>
      </c>
      <c r="T13" s="217" t="s">
        <v>0</v>
      </c>
      <c r="U13" s="288">
        <f>AB10</f>
        <v>15</v>
      </c>
      <c r="V13" s="289">
        <f>AD11</f>
        <v>7</v>
      </c>
      <c r="W13" s="217" t="s">
        <v>0</v>
      </c>
      <c r="X13" s="288">
        <f>AB11</f>
        <v>9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8</v>
      </c>
      <c r="AI13" s="144">
        <f t="shared" si="2"/>
        <v>3</v>
      </c>
      <c r="AJ13" s="145">
        <f t="shared" si="3"/>
        <v>5</v>
      </c>
      <c r="AK13" s="146">
        <f t="shared" si="4"/>
        <v>101</v>
      </c>
      <c r="AL13" s="153">
        <f t="shared" si="0"/>
        <v>0.375</v>
      </c>
      <c r="AM13" s="311">
        <v>6</v>
      </c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36</v>
      </c>
      <c r="AI15" s="95">
        <f>AI5+AI6+AI7+AI8+AI9+AI10+AI11+AI12+AI13+AI14</f>
        <v>36</v>
      </c>
      <c r="AJ15" s="95">
        <f>AJ5+AJ6+AJ7+AJ8+AJ9+AJ10+AJ11+AJ12+AJ13+AJ14</f>
        <v>36</v>
      </c>
      <c r="AN15" s="8"/>
      <c r="AO15" s="8"/>
      <c r="AP15" s="8"/>
      <c r="AQ15" s="2"/>
      <c r="AR15" s="2"/>
      <c r="AS15" s="2"/>
    </row>
    <row r="16" spans="2:45" x14ac:dyDescent="0.3">
      <c r="B16" s="575"/>
      <c r="C16" s="576"/>
    </row>
    <row r="17" spans="2:45" x14ac:dyDescent="0.3">
      <c r="B17" s="512" t="s">
        <v>7</v>
      </c>
      <c r="C17" s="512"/>
      <c r="E17" s="2" t="s">
        <v>11</v>
      </c>
    </row>
    <row r="18" spans="2:45" x14ac:dyDescent="0.3">
      <c r="B18" s="513" t="s">
        <v>15</v>
      </c>
      <c r="C18" s="513"/>
      <c r="E18" s="2" t="s">
        <v>16</v>
      </c>
    </row>
    <row r="19" spans="2:45" x14ac:dyDescent="0.3">
      <c r="B19" s="510" t="s">
        <v>14</v>
      </c>
      <c r="C19" s="510"/>
      <c r="E19" s="2" t="s">
        <v>12</v>
      </c>
    </row>
    <row r="20" spans="2:45" x14ac:dyDescent="0.3">
      <c r="B20" s="511" t="s">
        <v>8</v>
      </c>
      <c r="C20" s="511"/>
      <c r="E20" s="2" t="s">
        <v>13</v>
      </c>
    </row>
    <row r="21" spans="2:45" x14ac:dyDescent="0.3">
      <c r="B21" s="508" t="s">
        <v>9</v>
      </c>
      <c r="C21" s="509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Toby Wong</cp:lastModifiedBy>
  <cp:lastPrinted>2025-04-06T04:29:08Z</cp:lastPrinted>
  <dcterms:created xsi:type="dcterms:W3CDTF">2012-01-02T10:57:05Z</dcterms:created>
  <dcterms:modified xsi:type="dcterms:W3CDTF">2025-06-18T03:36:22Z</dcterms:modified>
</cp:coreProperties>
</file>